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1.xml" ContentType="application/vnd.openxmlformats-officedocument.drawing+xml"/>
  <Override PartName="/xl/tables/table4.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tables/table5.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6.xml" ContentType="application/vnd.openxmlformats-officedocument.spreadsheetml.table+xml"/>
  <Override PartName="/xl/tables/table7.xml" ContentType="application/vnd.openxmlformats-officedocument.spreadsheetml.table+xml"/>
  <Override PartName="/xl/drawings/drawing3.xml" ContentType="application/vnd.openxmlformats-officedocument.drawing+xml"/>
  <Override PartName="/xl/tables/table8.xml" ContentType="application/vnd.openxmlformats-officedocument.spreadsheetml.tab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drawings/drawing4.xml" ContentType="application/vnd.openxmlformats-officedocument.drawing+xml"/>
  <Override PartName="/xl/tables/table14.xml" ContentType="application/vnd.openxmlformats-officedocument.spreadsheetml.tab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5.xml" ContentType="application/vnd.openxmlformats-officedocument.drawing+xml"/>
  <Override PartName="/xl/tables/table15.xml" ContentType="application/vnd.openxmlformats-officedocument.spreadsheetml.tab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drawings/drawing6.xml" ContentType="application/vnd.openxmlformats-officedocument.drawing+xml"/>
  <Override PartName="/xl/tables/table21.xml" ContentType="application/vnd.openxmlformats-officedocument.spreadsheetml.tab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https://metcmn-my.sharepoint.com/personal/lanya_ross_metc_state_mn_us/Documents/LWSPupdate/"/>
    </mc:Choice>
  </mc:AlternateContent>
  <xr:revisionPtr revIDLastSave="1266" documentId="8_{9FAC8E00-1B02-48D3-8130-F1C9E27E279D}" xr6:coauthVersionLast="47" xr6:coauthVersionMax="47" xr10:uidLastSave="{94B275E8-0D21-4A31-B064-85F7806612FF}"/>
  <bookViews>
    <workbookView xWindow="0" yWindow="564" windowWidth="23016" windowHeight="13116" tabRatio="938" firstSheet="13" activeTab="16" xr2:uid="{78EEC48C-16DB-45C9-BF9B-5D428F15C64D}"/>
  </bookViews>
  <sheets>
    <sheet name="Versions" sheetId="82" r:id="rId1"/>
    <sheet name="Purpose_of_Workbook" sheetId="73" r:id="rId2"/>
    <sheet name="How_to_Use_Workbook" sheetId="12" r:id="rId3"/>
    <sheet name="Who_Uses_Workbook" sheetId="78" r:id="rId4"/>
    <sheet name="User_Comments_and_Notes" sheetId="13" r:id="rId5"/>
    <sheet name="1_Retail_Wholesale_Agreements" sheetId="75" r:id="rId6"/>
    <sheet name="2_Meters_Customer_Data" sheetId="41" r:id="rId7"/>
    <sheet name="3_Meters_Source_Data" sheetId="42" r:id="rId8"/>
    <sheet name="4_Historic_Population" sheetId="52" r:id="rId9"/>
    <sheet name="5_Historic_Pumping_Purchases" sheetId="51" r:id="rId10"/>
    <sheet name="6_Historic_Large_Users" sheetId="3" r:id="rId11"/>
    <sheet name="7_Historic_Deliveries" sheetId="53" r:id="rId12"/>
    <sheet name="8_Historic_Summary_Calculations" sheetId="54" r:id="rId13"/>
    <sheet name="9_Current_Treatment" sheetId="15" r:id="rId14"/>
    <sheet name="10_Current_Storage" sheetId="16" r:id="rId15"/>
    <sheet name="11_Current_Sources" sheetId="17" r:id="rId16"/>
    <sheet name="12_Current_Summary_Calculations" sheetId="18" r:id="rId17"/>
    <sheet name="13_Future_Population" sheetId="56" r:id="rId18"/>
    <sheet name="14_Future_Demand_Baseline" sheetId="59" r:id="rId19"/>
    <sheet name="15_Future_Conservation_Targets" sheetId="62" r:id="rId20"/>
    <sheet name="16_Future_Demand_Adjusted" sheetId="58" r:id="rId21"/>
    <sheet name="17_Planned_Treatment" sheetId="69" r:id="rId22"/>
    <sheet name="18_Planned_Storage" sheetId="70" r:id="rId23"/>
    <sheet name="19_Planned_Sources" sheetId="71" r:id="rId24"/>
    <sheet name="20_Planned_Distribution" sheetId="72" r:id="rId25"/>
    <sheet name="21_Capacity_vs_Demand_Charts" sheetId="22" r:id="rId26"/>
    <sheet name="Glossary_and_Acronyms" sheetId="81" r:id="rId27"/>
    <sheet name="Calculations" sheetId="79" r:id="rId28"/>
    <sheet name="Units_and_Conversions" sheetId="50" r:id="rId29"/>
    <sheet name="Dropdown_Lists" sheetId="55" r:id="rId30"/>
  </sheets>
  <definedNames>
    <definedName name="_xlnm._FilterDatabase" localSheetId="7" hidden="1">'3_Meters_Source_Data'!$A$3:$J$6</definedName>
    <definedName name="_xlnm._FilterDatabase" localSheetId="27" hidden="1">Calculations!$A$2:$E$108</definedName>
    <definedName name="_Hlk224734362" localSheetId="26">Glossary_and_Acronyms!$B$10</definedName>
    <definedName name="_xlnm.Print_Area" localSheetId="5">'1_Retail_Wholesale_Agreements'!$A$2:$D$15</definedName>
    <definedName name="_xlnm.Print_Area" localSheetId="14">'10_Current_Storage'!$A$2:$H$25</definedName>
    <definedName name="_xlnm.Print_Area" localSheetId="15">'11_Current_Sources'!$A$2:$P$34</definedName>
    <definedName name="_xlnm.Print_Area" localSheetId="16">'12_Current_Summary_Calculations'!$A$2:$C$14</definedName>
    <definedName name="_xlnm.Print_Area" localSheetId="17">'13_Future_Population'!$A$2:$Q$17</definedName>
    <definedName name="_xlnm.Print_Area" localSheetId="18">'14_Future_Demand_Baseline'!$A$2:$F$61</definedName>
    <definedName name="_xlnm.Print_Area" localSheetId="19">'15_Future_Conservation_Targets'!$A$2:$F$54</definedName>
    <definedName name="_xlnm.Print_Area" localSheetId="20">'16_Future_Demand_Adjusted'!$A$2:$J$17</definedName>
    <definedName name="_xlnm.Print_Area" localSheetId="21">'17_Planned_Treatment'!$A$2:$H$16</definedName>
    <definedName name="_xlnm.Print_Area" localSheetId="22">'18_Planned_Storage'!$A$2:$G$17</definedName>
    <definedName name="_xlnm.Print_Area" localSheetId="23">'19_Planned_Sources'!$A$2:$J$17</definedName>
    <definedName name="_xlnm.Print_Area" localSheetId="6">'2_Meters_Customer_Data'!$A$2:$K$23</definedName>
    <definedName name="_xlnm.Print_Area" localSheetId="24">'20_Planned_Distribution'!$A$2:$F$17</definedName>
    <definedName name="_xlnm.Print_Area" localSheetId="25">'21_Capacity_vs_Demand_Charts'!$A$2:$N$63</definedName>
    <definedName name="_xlnm.Print_Area" localSheetId="7">'3_Meters_Source_Data'!$A$2:$J$23</definedName>
    <definedName name="_xlnm.Print_Area" localSheetId="8">'4_Historic_Population'!$A$2:$P$56</definedName>
    <definedName name="_xlnm.Print_Area" localSheetId="9">'5_Historic_Pumping_Purchases'!$A$2:$M$50</definedName>
    <definedName name="_xlnm.Print_Area" localSheetId="10">'6_Historic_Large_Users'!$A$2:$H$24</definedName>
    <definedName name="_xlnm.Print_Area" localSheetId="11">'7_Historic_Deliveries'!$A$2:$N$18</definedName>
    <definedName name="_xlnm.Print_Area" localSheetId="12">'8_Historic_Summary_Calculations'!$A$2:$N$61</definedName>
    <definedName name="_xlnm.Print_Area" localSheetId="13">'9_Current_Treatment'!$A$2:$J$19</definedName>
    <definedName name="_xlnm.Print_Area" localSheetId="27">Calculations!$A$2:$E$108</definedName>
    <definedName name="_xlnm.Print_Area" localSheetId="29">Dropdown_Lists!$A$1:$Q$11</definedName>
    <definedName name="_xlnm.Print_Area" localSheetId="26">Glossary_and_Acronyms!$A$4:$B$112</definedName>
    <definedName name="_xlnm.Print_Area" localSheetId="2">How_to_Use_Workbook!$A$1:$A$43</definedName>
    <definedName name="_xlnm.Print_Area" localSheetId="1">Purpose_of_Workbook!$A$1:$A$78</definedName>
    <definedName name="_xlnm.Print_Area" localSheetId="4">User_Comments_and_Notes!$A$1:$B$28</definedName>
    <definedName name="_xlnm.Print_Area" localSheetId="3">Who_Uses_Workbook!$A$2:$D$30</definedName>
    <definedName name="_xlnm.Print_Titles" localSheetId="14">'10_Current_Storage'!$A:$A,'10_Current_Storage'!$3:$3</definedName>
    <definedName name="_xlnm.Print_Titles" localSheetId="15">'11_Current_Sources'!$A:$A,'11_Current_Sources'!$3:$3</definedName>
    <definedName name="_xlnm.Print_Titles" localSheetId="16">'12_Current_Summary_Calculations'!$3:$3</definedName>
    <definedName name="_xlnm.Print_Titles" localSheetId="17">'13_Future_Population'!$A:$A,'13_Future_Population'!$3:$3</definedName>
    <definedName name="_xlnm.Print_Titles" localSheetId="18">'14_Future_Demand_Baseline'!$A:$A</definedName>
    <definedName name="_xlnm.Print_Titles" localSheetId="20">'16_Future_Demand_Adjusted'!$A:$A,'16_Future_Demand_Adjusted'!$3:$3</definedName>
    <definedName name="_xlnm.Print_Titles" localSheetId="21">'17_Planned_Treatment'!$A:$A</definedName>
    <definedName name="_xlnm.Print_Titles" localSheetId="22">'18_Planned_Storage'!$A:$A</definedName>
    <definedName name="_xlnm.Print_Titles" localSheetId="23">'19_Planned_Sources'!$A:$A</definedName>
    <definedName name="_xlnm.Print_Titles" localSheetId="6">'2_Meters_Customer_Data'!$A:$A,'2_Meters_Customer_Data'!$3:$3</definedName>
    <definedName name="_xlnm.Print_Titles" localSheetId="25">'21_Capacity_vs_Demand_Charts'!$A:$A</definedName>
    <definedName name="_xlnm.Print_Titles" localSheetId="7">'3_Meters_Source_Data'!$A:$A,'3_Meters_Source_Data'!$2:$2</definedName>
    <definedName name="_xlnm.Print_Titles" localSheetId="8">'4_Historic_Population'!$A:$A</definedName>
    <definedName name="_xlnm.Print_Titles" localSheetId="9">'5_Historic_Pumping_Purchases'!$A:$A</definedName>
    <definedName name="_xlnm.Print_Titles" localSheetId="10">'6_Historic_Large_Users'!$A:$A,'6_Historic_Large_Users'!$3:$3</definedName>
    <definedName name="_xlnm.Print_Titles" localSheetId="11">'7_Historic_Deliveries'!$A:$A,'7_Historic_Deliveries'!$3:$3</definedName>
    <definedName name="_xlnm.Print_Titles" localSheetId="12">'8_Historic_Summary_Calculations'!$A:$A</definedName>
    <definedName name="_xlnm.Print_Titles" localSheetId="13">'9_Current_Treatment'!$A:$A,'9_Current_Treatment'!$3:$3</definedName>
    <definedName name="_xlnm.Print_Titles" localSheetId="27">Calculations!$2:$2</definedName>
    <definedName name="_xlnm.Print_Titles" localSheetId="29">Dropdown_Lists!$1:$1</definedName>
    <definedName name="_xlnm.Print_Titles" localSheetId="26">Glossary_and_Acronyms!$4:$4</definedName>
    <definedName name="_xlnm.Print_Titles" localSheetId="4">User_Comments_and_Notes!$3:$3</definedName>
    <definedName name="_xlnm.Print_Titles" localSheetId="3">Who_Uses_Workbook!$A:$A,Who_Uses_Workbook!$2:$2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 i="71" l="1"/>
  <c r="D4" i="22"/>
  <c r="E4" i="22"/>
  <c r="F4" i="22"/>
  <c r="G4" i="22"/>
  <c r="H4" i="22"/>
  <c r="I4" i="22"/>
  <c r="J4" i="22"/>
  <c r="K4" i="22"/>
  <c r="L4" i="22"/>
  <c r="M4" i="22"/>
  <c r="C4" i="22"/>
  <c r="B4" i="22"/>
  <c r="E6" i="69"/>
  <c r="E7" i="69"/>
  <c r="E8" i="69"/>
  <c r="E9" i="69"/>
  <c r="E10" i="69"/>
  <c r="E11" i="69"/>
  <c r="E12" i="69"/>
  <c r="E13" i="69"/>
  <c r="E14" i="69"/>
  <c r="E15" i="69"/>
  <c r="E16" i="69"/>
  <c r="E4" i="69"/>
  <c r="E5" i="69"/>
  <c r="B4" i="18"/>
  <c r="M3" i="52"/>
  <c r="B9" i="18"/>
  <c r="B8" i="18"/>
  <c r="B12" i="18"/>
  <c r="B11" i="18"/>
  <c r="B7" i="18"/>
  <c r="B6" i="18"/>
  <c r="B5" i="18"/>
  <c r="E17" i="53"/>
  <c r="C17" i="53"/>
  <c r="D17" i="53"/>
  <c r="D6" i="52"/>
  <c r="D7" i="52"/>
  <c r="D8" i="52"/>
  <c r="D9" i="52"/>
  <c r="D10" i="52"/>
  <c r="D11" i="52"/>
  <c r="D12" i="52"/>
  <c r="D13" i="52"/>
  <c r="D14" i="52"/>
  <c r="D15" i="52"/>
  <c r="D16" i="52"/>
  <c r="D5" i="52"/>
  <c r="D4" i="52"/>
  <c r="D4" i="3"/>
  <c r="D4" i="41"/>
  <c r="E4" i="41"/>
  <c r="C4" i="41"/>
  <c r="D17" i="52" l="1"/>
  <c r="B13" i="18" a="1"/>
  <c r="B13" i="18" s="1"/>
  <c r="B14" i="18" s="1"/>
  <c r="N3" i="53"/>
  <c r="M3" i="53"/>
  <c r="L3" i="53"/>
  <c r="K3" i="53"/>
  <c r="J3" i="53"/>
  <c r="I3" i="53"/>
  <c r="Q3" i="56" l="1"/>
  <c r="P3" i="56"/>
  <c r="O3" i="56"/>
  <c r="N3" i="56"/>
  <c r="M3" i="56"/>
  <c r="L3" i="56"/>
  <c r="K3" i="56"/>
  <c r="J3" i="56"/>
  <c r="I3" i="56"/>
  <c r="H3" i="56"/>
  <c r="G3" i="56"/>
  <c r="E4" i="56"/>
  <c r="D4" i="56" s="1"/>
  <c r="C15" i="62" l="1"/>
  <c r="C14" i="62"/>
  <c r="C11" i="62"/>
  <c r="C10" i="62"/>
  <c r="Q5" i="52"/>
  <c r="R5" i="52"/>
  <c r="Q6" i="52"/>
  <c r="R6" i="52"/>
  <c r="Q7" i="52"/>
  <c r="R7" i="52"/>
  <c r="Q8" i="52"/>
  <c r="R8" i="52"/>
  <c r="Q9" i="52"/>
  <c r="R9" i="52"/>
  <c r="Q10" i="52"/>
  <c r="R10" i="52"/>
  <c r="Q11" i="52"/>
  <c r="R11" i="52"/>
  <c r="Q12" i="52"/>
  <c r="R12" i="52"/>
  <c r="Q13" i="52"/>
  <c r="R13" i="52"/>
  <c r="Q14" i="52"/>
  <c r="R14" i="52"/>
  <c r="Q15" i="52"/>
  <c r="R15" i="52"/>
  <c r="Q16" i="52"/>
  <c r="R16" i="52"/>
  <c r="R4" i="52"/>
  <c r="Q4" i="52"/>
  <c r="G4" i="55"/>
  <c r="G5" i="55"/>
  <c r="G6" i="55"/>
  <c r="G7" i="55"/>
  <c r="G8" i="55"/>
  <c r="G9" i="55"/>
  <c r="G10" i="55"/>
  <c r="G11" i="55"/>
  <c r="G3" i="55"/>
  <c r="P3" i="52"/>
  <c r="P17" i="52"/>
  <c r="M3" i="51" l="1"/>
  <c r="L3" i="51"/>
  <c r="K3" i="51"/>
  <c r="J3" i="51"/>
  <c r="I3" i="51"/>
  <c r="F3" i="52"/>
  <c r="O3" i="52"/>
  <c r="N3" i="52"/>
  <c r="L3" i="52"/>
  <c r="K3" i="52"/>
  <c r="J3" i="52"/>
  <c r="I3" i="52"/>
  <c r="H3" i="52"/>
  <c r="G3" i="52"/>
  <c r="K14" i="54" l="1"/>
  <c r="K15" i="54"/>
  <c r="K16" i="54"/>
  <c r="K9" i="54"/>
  <c r="K8" i="54"/>
  <c r="K5" i="54"/>
  <c r="G4" i="53"/>
  <c r="E6" i="56"/>
  <c r="D6" i="56" s="1"/>
  <c r="E7" i="56"/>
  <c r="D7" i="56" s="1"/>
  <c r="E8" i="56"/>
  <c r="D8" i="56" s="1"/>
  <c r="E9" i="56"/>
  <c r="D9" i="56" s="1"/>
  <c r="E10" i="56"/>
  <c r="D10" i="56" s="1"/>
  <c r="E11" i="56"/>
  <c r="D11" i="56" s="1"/>
  <c r="E12" i="56"/>
  <c r="D12" i="56" s="1"/>
  <c r="E13" i="56"/>
  <c r="D13" i="56" s="1"/>
  <c r="E14" i="56"/>
  <c r="D14" i="56" s="1"/>
  <c r="E15" i="56"/>
  <c r="D15" i="56" s="1"/>
  <c r="E10" i="62" s="1"/>
  <c r="E16" i="56"/>
  <c r="D16" i="56" s="1"/>
  <c r="E5" i="56"/>
  <c r="D5" i="56" s="1"/>
  <c r="K10" i="54"/>
  <c r="K11" i="54"/>
  <c r="K12" i="54"/>
  <c r="K13" i="54"/>
  <c r="K4" i="54"/>
  <c r="K17" i="54" s="1"/>
  <c r="K6" i="54"/>
  <c r="K7" i="54"/>
  <c r="B5" i="62" l="1"/>
  <c r="K18" i="54"/>
  <c r="E15" i="62"/>
  <c r="E14" i="62"/>
  <c r="E11" i="62"/>
  <c r="D15" i="62"/>
  <c r="D14" i="62"/>
  <c r="D10" i="62"/>
  <c r="D11" i="62"/>
  <c r="F6" i="71"/>
  <c r="F7" i="71"/>
  <c r="F8" i="71"/>
  <c r="F9" i="71"/>
  <c r="F10" i="71"/>
  <c r="F11" i="71"/>
  <c r="F12" i="71"/>
  <c r="F13" i="71"/>
  <c r="F14" i="71"/>
  <c r="F15" i="71"/>
  <c r="F16" i="71"/>
  <c r="F4" i="71"/>
  <c r="K5" i="17"/>
  <c r="K6" i="17"/>
  <c r="K7" i="17"/>
  <c r="K8" i="17"/>
  <c r="K9" i="17"/>
  <c r="K10" i="17"/>
  <c r="K11" i="17"/>
  <c r="K12" i="17"/>
  <c r="K13" i="17"/>
  <c r="K14" i="17"/>
  <c r="K15" i="17"/>
  <c r="K16" i="17"/>
  <c r="K17" i="17"/>
  <c r="K18" i="17"/>
  <c r="K19" i="17"/>
  <c r="K20" i="17"/>
  <c r="K21" i="17"/>
  <c r="K22" i="17"/>
  <c r="K23" i="17"/>
  <c r="K24" i="17"/>
  <c r="K25" i="17"/>
  <c r="K26" i="17"/>
  <c r="K27" i="17"/>
  <c r="K28" i="17"/>
  <c r="K29" i="17"/>
  <c r="K30" i="17"/>
  <c r="K31" i="17"/>
  <c r="K32" i="17"/>
  <c r="K33" i="17"/>
  <c r="K34" i="17"/>
  <c r="K4" i="17"/>
  <c r="I5" i="17"/>
  <c r="I6" i="17"/>
  <c r="I7" i="17"/>
  <c r="I8" i="17"/>
  <c r="I9" i="17"/>
  <c r="I10" i="17"/>
  <c r="I11" i="17"/>
  <c r="I12" i="17"/>
  <c r="I13" i="17"/>
  <c r="I14" i="17"/>
  <c r="I15" i="17"/>
  <c r="I16" i="17"/>
  <c r="I17" i="17"/>
  <c r="I18" i="17"/>
  <c r="I19" i="17"/>
  <c r="I20" i="17"/>
  <c r="I21" i="17"/>
  <c r="I22" i="17"/>
  <c r="I23" i="17"/>
  <c r="I24" i="17"/>
  <c r="I25" i="17"/>
  <c r="I26" i="17"/>
  <c r="I27" i="17"/>
  <c r="I28" i="17"/>
  <c r="I29" i="17"/>
  <c r="I30" i="17"/>
  <c r="I31" i="17"/>
  <c r="I32" i="17"/>
  <c r="I33" i="17"/>
  <c r="I34" i="17"/>
  <c r="I4" i="17"/>
  <c r="G5" i="53"/>
  <c r="G4" i="51"/>
  <c r="D16" i="54"/>
  <c r="E15" i="22"/>
  <c r="D15" i="22"/>
  <c r="C15" i="22"/>
  <c r="B15" i="22"/>
  <c r="F15" i="22"/>
  <c r="G15" i="22"/>
  <c r="H15" i="22"/>
  <c r="I15" i="22"/>
  <c r="J15" i="22"/>
  <c r="K15" i="22"/>
  <c r="L15" i="22"/>
  <c r="M15" i="22"/>
  <c r="G15" i="53"/>
  <c r="B15" i="53" s="1"/>
  <c r="G16" i="53"/>
  <c r="B16" i="53" s="1"/>
  <c r="N17" i="53"/>
  <c r="M17" i="53"/>
  <c r="L17" i="53"/>
  <c r="K17" i="53"/>
  <c r="J17" i="53"/>
  <c r="B4" i="53" l="1"/>
  <c r="J4" i="54"/>
  <c r="I4" i="54"/>
  <c r="B10" i="18"/>
  <c r="G5" i="71" s="1"/>
  <c r="D15" i="54"/>
  <c r="D14" i="54"/>
  <c r="D13" i="54"/>
  <c r="D12" i="54"/>
  <c r="D11" i="54"/>
  <c r="D7" i="54"/>
  <c r="D6" i="54"/>
  <c r="D5" i="54"/>
  <c r="D4" i="54"/>
  <c r="D8" i="54"/>
  <c r="D9" i="54"/>
  <c r="D10" i="54"/>
  <c r="B19" i="50"/>
  <c r="B20" i="50"/>
  <c r="B13" i="50"/>
  <c r="B15" i="50"/>
  <c r="B10" i="50"/>
  <c r="B9" i="50"/>
  <c r="B5" i="50"/>
  <c r="G15" i="51"/>
  <c r="G16" i="51"/>
  <c r="G14" i="51"/>
  <c r="G13" i="51"/>
  <c r="G12" i="51"/>
  <c r="G10" i="51"/>
  <c r="G9" i="51"/>
  <c r="G8" i="51"/>
  <c r="G5" i="51"/>
  <c r="G14" i="53"/>
  <c r="B14" i="53" s="1"/>
  <c r="G13" i="53"/>
  <c r="G12" i="53"/>
  <c r="G11" i="53"/>
  <c r="G10" i="53"/>
  <c r="G9" i="53"/>
  <c r="G8" i="53"/>
  <c r="G7" i="53"/>
  <c r="G6" i="53"/>
  <c r="G17" i="53" s="1"/>
  <c r="D17" i="51"/>
  <c r="C17" i="51"/>
  <c r="N17" i="52"/>
  <c r="O17" i="52"/>
  <c r="M17" i="51"/>
  <c r="L17" i="51"/>
  <c r="K17" i="51"/>
  <c r="J17" i="51"/>
  <c r="I17" i="51"/>
  <c r="M17" i="52"/>
  <c r="L17" i="52"/>
  <c r="D18" i="54" l="1"/>
  <c r="D17" i="54"/>
  <c r="H4" i="54"/>
  <c r="B10" i="22"/>
  <c r="G4" i="71"/>
  <c r="J9" i="54"/>
  <c r="H9" i="54" s="1"/>
  <c r="I9" i="54"/>
  <c r="J10" i="54"/>
  <c r="H10" i="54" s="1"/>
  <c r="I10" i="54"/>
  <c r="J14" i="54"/>
  <c r="H14" i="54" s="1"/>
  <c r="I14" i="54"/>
  <c r="J15" i="54"/>
  <c r="H15" i="54" s="1"/>
  <c r="I15" i="54"/>
  <c r="J5" i="54"/>
  <c r="H5" i="54" s="1"/>
  <c r="I5" i="54"/>
  <c r="J8" i="54"/>
  <c r="H8" i="54" s="1"/>
  <c r="I8" i="54"/>
  <c r="J12" i="54"/>
  <c r="H12" i="54" s="1"/>
  <c r="I12" i="54"/>
  <c r="J13" i="54"/>
  <c r="H13" i="54" s="1"/>
  <c r="I13" i="54"/>
  <c r="I16" i="54"/>
  <c r="J16" i="54"/>
  <c r="H16" i="54" s="1"/>
  <c r="B12" i="53"/>
  <c r="B8" i="54"/>
  <c r="E8" i="54" s="1"/>
  <c r="B8" i="53"/>
  <c r="B9" i="54"/>
  <c r="E9" i="54" s="1"/>
  <c r="B13" i="54"/>
  <c r="E13" i="54" s="1"/>
  <c r="B13" i="53"/>
  <c r="B9" i="53"/>
  <c r="F9" i="54" s="1"/>
  <c r="G9" i="54" s="1"/>
  <c r="B10" i="53"/>
  <c r="C8" i="54"/>
  <c r="C12" i="54"/>
  <c r="B12" i="54"/>
  <c r="E12" i="54" s="1"/>
  <c r="B16" i="54"/>
  <c r="E16" i="54" s="1"/>
  <c r="C16" i="54"/>
  <c r="D16" i="62"/>
  <c r="F15" i="54"/>
  <c r="G15" i="54" s="1"/>
  <c r="C16" i="62"/>
  <c r="G7" i="51"/>
  <c r="G6" i="51"/>
  <c r="G17" i="51" s="1"/>
  <c r="E12" i="62"/>
  <c r="M16" i="54"/>
  <c r="M15" i="54"/>
  <c r="M14" i="54"/>
  <c r="B17" i="51"/>
  <c r="G11" i="51"/>
  <c r="J11" i="54" s="1"/>
  <c r="H11" i="54" s="1"/>
  <c r="E17" i="51"/>
  <c r="B14" i="62"/>
  <c r="I17" i="53"/>
  <c r="C15" i="54"/>
  <c r="B5" i="54"/>
  <c r="E5" i="54" s="1"/>
  <c r="C13" i="54"/>
  <c r="F16" i="54"/>
  <c r="G16" i="54" s="1"/>
  <c r="C10" i="54"/>
  <c r="B15" i="54"/>
  <c r="E15" i="54" s="1"/>
  <c r="B10" i="54"/>
  <c r="E10" i="54" s="1"/>
  <c r="B14" i="54"/>
  <c r="E14" i="54" s="1"/>
  <c r="C9" i="54"/>
  <c r="C5" i="54"/>
  <c r="C14" i="54"/>
  <c r="C17" i="52"/>
  <c r="F17" i="52"/>
  <c r="G17" i="52"/>
  <c r="H17" i="52"/>
  <c r="I17" i="52"/>
  <c r="J17" i="52"/>
  <c r="K17" i="52"/>
  <c r="B17" i="52"/>
  <c r="B15" i="62" l="1"/>
  <c r="B7" i="62"/>
  <c r="N4" i="51"/>
  <c r="L14" i="54"/>
  <c r="L15" i="54"/>
  <c r="L16" i="54"/>
  <c r="J6" i="54"/>
  <c r="H6" i="54" s="1"/>
  <c r="I6" i="54"/>
  <c r="J7" i="54"/>
  <c r="H7" i="54" s="1"/>
  <c r="I7" i="54"/>
  <c r="O4" i="51"/>
  <c r="M5" i="54"/>
  <c r="L5" i="54"/>
  <c r="E5" i="3"/>
  <c r="E6" i="3"/>
  <c r="B6" i="54"/>
  <c r="E6" i="54" s="1"/>
  <c r="B7" i="54"/>
  <c r="E7" i="54" s="1"/>
  <c r="B7" i="53"/>
  <c r="F7" i="54" s="1"/>
  <c r="G7" i="54" s="1"/>
  <c r="B11" i="53"/>
  <c r="F11" i="54" s="1"/>
  <c r="G11" i="54" s="1"/>
  <c r="E16" i="62"/>
  <c r="D12" i="62"/>
  <c r="C12" i="62"/>
  <c r="C4" i="54"/>
  <c r="B4" i="54"/>
  <c r="G11" i="71"/>
  <c r="I14" i="22" s="1"/>
  <c r="G7" i="71"/>
  <c r="E14" i="22" s="1"/>
  <c r="G6" i="71"/>
  <c r="D14" i="22" s="1"/>
  <c r="G9" i="71"/>
  <c r="G14" i="22" s="1"/>
  <c r="G12" i="71"/>
  <c r="J14" i="22" s="1"/>
  <c r="G13" i="71"/>
  <c r="K14" i="22" s="1"/>
  <c r="G14" i="71"/>
  <c r="L14" i="22" s="1"/>
  <c r="G15" i="71"/>
  <c r="M14" i="22" s="1"/>
  <c r="G16" i="71"/>
  <c r="G8" i="71"/>
  <c r="F14" i="22" s="1"/>
  <c r="B14" i="22"/>
  <c r="C14" i="22"/>
  <c r="G10" i="71"/>
  <c r="H14" i="22" s="1"/>
  <c r="F14" i="54"/>
  <c r="G14" i="54" s="1"/>
  <c r="C7" i="54"/>
  <c r="C11" i="54"/>
  <c r="C6" i="54"/>
  <c r="E7" i="3"/>
  <c r="E17" i="3"/>
  <c r="E19" i="3"/>
  <c r="F12" i="54"/>
  <c r="G12" i="54" s="1"/>
  <c r="F10" i="54"/>
  <c r="G10" i="54" s="1"/>
  <c r="B11" i="54"/>
  <c r="E11" i="54" s="1"/>
  <c r="O12" i="51"/>
  <c r="F4" i="54"/>
  <c r="F13" i="54"/>
  <c r="G13" i="54" s="1"/>
  <c r="E10" i="3"/>
  <c r="E12" i="3"/>
  <c r="E22" i="3"/>
  <c r="E15" i="3"/>
  <c r="E8" i="3"/>
  <c r="E9" i="3"/>
  <c r="F8" i="54"/>
  <c r="G8" i="54" s="1"/>
  <c r="E11" i="3"/>
  <c r="E13" i="3"/>
  <c r="E23" i="3"/>
  <c r="E14" i="3"/>
  <c r="E18" i="3"/>
  <c r="E20" i="3"/>
  <c r="E24" i="3"/>
  <c r="E16" i="3"/>
  <c r="E21" i="3"/>
  <c r="D12" i="22"/>
  <c r="E12" i="22"/>
  <c r="F12" i="22"/>
  <c r="G12" i="22"/>
  <c r="H12" i="22"/>
  <c r="I12" i="22"/>
  <c r="J12" i="22"/>
  <c r="K12" i="22"/>
  <c r="L12" i="22"/>
  <c r="M12" i="22"/>
  <c r="B12" i="22"/>
  <c r="C12" i="22"/>
  <c r="B18" i="54" l="1" a="1"/>
  <c r="B18" i="54" s="1"/>
  <c r="C18" i="54"/>
  <c r="H17" i="54"/>
  <c r="H18" i="54"/>
  <c r="C17" i="54"/>
  <c r="B8" i="62" s="1"/>
  <c r="B17" i="54"/>
  <c r="J18" i="54"/>
  <c r="J17" i="54"/>
  <c r="B4" i="62" s="1"/>
  <c r="G4" i="54"/>
  <c r="N16" i="51"/>
  <c r="N15" i="51"/>
  <c r="O5" i="51"/>
  <c r="N12" i="51"/>
  <c r="N11" i="51"/>
  <c r="N5" i="51"/>
  <c r="O16" i="51"/>
  <c r="O14" i="51"/>
  <c r="O9" i="51"/>
  <c r="O7" i="51"/>
  <c r="O6" i="51"/>
  <c r="N6" i="51"/>
  <c r="O13" i="51"/>
  <c r="O11" i="51"/>
  <c r="N7" i="51"/>
  <c r="O8" i="51"/>
  <c r="N14" i="51"/>
  <c r="N13" i="51"/>
  <c r="N9" i="51"/>
  <c r="N8" i="51"/>
  <c r="N10" i="51"/>
  <c r="O15" i="51"/>
  <c r="O10" i="51"/>
  <c r="M6" i="54"/>
  <c r="L6" i="54"/>
  <c r="F17" i="53"/>
  <c r="B5" i="53"/>
  <c r="B6" i="53"/>
  <c r="F6" i="54" s="1"/>
  <c r="G6" i="54" s="1"/>
  <c r="M4" i="54"/>
  <c r="L4" i="54"/>
  <c r="C4" i="59"/>
  <c r="H4" i="58" s="1"/>
  <c r="C13" i="59"/>
  <c r="G13" i="58" s="1"/>
  <c r="C12" i="59"/>
  <c r="G12" i="58" s="1"/>
  <c r="C11" i="59"/>
  <c r="H11" i="58" s="1"/>
  <c r="C9" i="59"/>
  <c r="H9" i="58" s="1"/>
  <c r="C8" i="59"/>
  <c r="G8" i="58" s="1"/>
  <c r="C7" i="59"/>
  <c r="H7" i="58" s="1"/>
  <c r="C15" i="59"/>
  <c r="H15" i="58" s="1"/>
  <c r="C10" i="59"/>
  <c r="G10" i="58" s="1"/>
  <c r="C14" i="59"/>
  <c r="G14" i="58" s="1"/>
  <c r="C6" i="59"/>
  <c r="H6" i="58" s="1"/>
  <c r="C5" i="59"/>
  <c r="G5" i="58" s="1"/>
  <c r="C16" i="59"/>
  <c r="H16" i="58" s="1"/>
  <c r="E4" i="3"/>
  <c r="E4" i="54"/>
  <c r="C10" i="22"/>
  <c r="D10" i="22"/>
  <c r="E10" i="22"/>
  <c r="F10" i="22"/>
  <c r="G10" i="22"/>
  <c r="H10" i="22"/>
  <c r="I10" i="22"/>
  <c r="J10" i="22"/>
  <c r="K10" i="22"/>
  <c r="L10" i="22"/>
  <c r="M10" i="22"/>
  <c r="B11" i="22"/>
  <c r="C11" i="22"/>
  <c r="D11" i="22"/>
  <c r="E11" i="22"/>
  <c r="F11" i="22"/>
  <c r="G11" i="22"/>
  <c r="H11" i="22"/>
  <c r="I11" i="22"/>
  <c r="J11" i="22"/>
  <c r="K11" i="22"/>
  <c r="L11" i="22"/>
  <c r="M11" i="22"/>
  <c r="B17" i="53" l="1"/>
  <c r="E18" i="54"/>
  <c r="E17" i="54"/>
  <c r="F5" i="54"/>
  <c r="F17" i="54" s="1"/>
  <c r="G4" i="58"/>
  <c r="B12" i="59"/>
  <c r="D12" i="59" s="1"/>
  <c r="G11" i="58"/>
  <c r="H12" i="58"/>
  <c r="G15" i="58"/>
  <c r="H14" i="58"/>
  <c r="B10" i="59"/>
  <c r="D10" i="59" s="1"/>
  <c r="B9" i="59"/>
  <c r="F9" i="58" s="1"/>
  <c r="B5" i="59"/>
  <c r="H5" i="58"/>
  <c r="B14" i="59"/>
  <c r="G6" i="58"/>
  <c r="G9" i="58"/>
  <c r="B15" i="59"/>
  <c r="H13" i="58"/>
  <c r="B13" i="59"/>
  <c r="D13" i="59" s="1"/>
  <c r="G16" i="58"/>
  <c r="B16" i="59"/>
  <c r="E16" i="58" s="1"/>
  <c r="B6" i="59"/>
  <c r="D6" i="59" s="1"/>
  <c r="B8" i="59"/>
  <c r="D8" i="59" s="1"/>
  <c r="H10" i="58"/>
  <c r="G7" i="58"/>
  <c r="H8" i="58"/>
  <c r="B4" i="59"/>
  <c r="B11" i="59"/>
  <c r="D11" i="59" s="1"/>
  <c r="B7" i="59"/>
  <c r="E7" i="58" s="1"/>
  <c r="F15" i="58" l="1"/>
  <c r="E19" i="62"/>
  <c r="E18" i="62"/>
  <c r="D14" i="59"/>
  <c r="D19" i="62"/>
  <c r="D18" i="62"/>
  <c r="C18" i="62"/>
  <c r="C19" i="62"/>
  <c r="D4" i="59"/>
  <c r="B16" i="62"/>
  <c r="M7" i="54"/>
  <c r="L7" i="54"/>
  <c r="G5" i="54"/>
  <c r="F18" i="54"/>
  <c r="D5" i="59"/>
  <c r="E15" i="58"/>
  <c r="F12" i="58"/>
  <c r="E12" i="58"/>
  <c r="E12" i="59"/>
  <c r="J6" i="22" s="1"/>
  <c r="E5" i="59"/>
  <c r="C6" i="22" s="1"/>
  <c r="E10" i="59"/>
  <c r="H6" i="22" s="1"/>
  <c r="F10" i="58"/>
  <c r="E10" i="58"/>
  <c r="E9" i="58"/>
  <c r="F5" i="58"/>
  <c r="E5" i="58"/>
  <c r="E9" i="59"/>
  <c r="G6" i="22" s="1"/>
  <c r="D9" i="59"/>
  <c r="E15" i="59"/>
  <c r="M6" i="22" s="1"/>
  <c r="E8" i="59"/>
  <c r="F6" i="22" s="1"/>
  <c r="E13" i="59"/>
  <c r="K6" i="22" s="1"/>
  <c r="D15" i="59"/>
  <c r="E7" i="59"/>
  <c r="E6" i="22" s="1"/>
  <c r="E16" i="59"/>
  <c r="J16" i="58" s="1"/>
  <c r="D16" i="59"/>
  <c r="F7" i="58"/>
  <c r="E4" i="59"/>
  <c r="B6" i="22" s="1"/>
  <c r="D7" i="59"/>
  <c r="E14" i="58"/>
  <c r="E14" i="59"/>
  <c r="L6" i="22" s="1"/>
  <c r="F14" i="58"/>
  <c r="E6" i="59"/>
  <c r="D6" i="22" s="1"/>
  <c r="F13" i="58"/>
  <c r="E13" i="58"/>
  <c r="F16" i="58"/>
  <c r="F6" i="58"/>
  <c r="F4" i="58"/>
  <c r="E4" i="58"/>
  <c r="F8" i="58"/>
  <c r="E8" i="58"/>
  <c r="E6" i="58"/>
  <c r="E11" i="58"/>
  <c r="F11" i="58"/>
  <c r="E11" i="59"/>
  <c r="I6" i="22" s="1"/>
  <c r="G17" i="54" l="1"/>
  <c r="G18" i="54"/>
  <c r="I11" i="58"/>
  <c r="I8" i="22" s="1"/>
  <c r="I7" i="58"/>
  <c r="E8" i="22" s="1"/>
  <c r="J10" i="58"/>
  <c r="H7" i="22" s="1"/>
  <c r="I10" i="58"/>
  <c r="H8" i="22" s="1"/>
  <c r="I5" i="58"/>
  <c r="C8" i="22" s="1"/>
  <c r="J5" i="58"/>
  <c r="C7" i="22" s="1"/>
  <c r="I12" i="58"/>
  <c r="J8" i="22" s="1"/>
  <c r="J12" i="58"/>
  <c r="J7" i="22" s="1"/>
  <c r="J11" i="58"/>
  <c r="I7" i="22" s="1"/>
  <c r="I15" i="58"/>
  <c r="M8" i="22" s="1"/>
  <c r="J15" i="58"/>
  <c r="M7" i="22" s="1"/>
  <c r="J13" i="58"/>
  <c r="K7" i="22" s="1"/>
  <c r="I13" i="58"/>
  <c r="K8" i="22" s="1"/>
  <c r="I9" i="58"/>
  <c r="G8" i="22" s="1"/>
  <c r="J9" i="58"/>
  <c r="G7" i="22" s="1"/>
  <c r="I16" i="58"/>
  <c r="J7" i="58"/>
  <c r="E7" i="22" s="1"/>
  <c r="J8" i="58"/>
  <c r="F7" i="22" s="1"/>
  <c r="I8" i="58"/>
  <c r="F8" i="22" s="1"/>
  <c r="I4" i="58"/>
  <c r="B8" i="22" s="1"/>
  <c r="J4" i="58"/>
  <c r="B7" i="22" s="1"/>
  <c r="I6" i="58"/>
  <c r="D8" i="22" s="1"/>
  <c r="J6" i="58"/>
  <c r="D7" i="22" s="1"/>
  <c r="J14" i="58"/>
  <c r="L7" i="22" s="1"/>
  <c r="I14" i="58"/>
  <c r="L8" i="22" s="1"/>
  <c r="M8" i="54" l="1"/>
  <c r="L8" i="54"/>
  <c r="M9" i="54" l="1"/>
  <c r="L9" i="54"/>
  <c r="M10" i="54" l="1"/>
  <c r="L10" i="54"/>
  <c r="M11" i="54" l="1"/>
  <c r="L11" i="54"/>
  <c r="M12" i="54" l="1"/>
  <c r="L12" i="54"/>
  <c r="M13" i="54" l="1"/>
  <c r="M18" i="54" s="1"/>
  <c r="L13" i="54"/>
  <c r="L18" i="54" l="1"/>
  <c r="L17" i="54"/>
  <c r="M17" i="54"/>
  <c r="B10" i="62"/>
  <c r="I11" i="54"/>
  <c r="B11" i="62"/>
  <c r="I17" i="54" l="1"/>
  <c r="I18" i="54"/>
  <c r="B12" i="6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<sst xmlns="http://schemas.openxmlformats.org/spreadsheetml/2006/main" count="1466" uniqueCount="1080">
  <si>
    <t>HOW TO USE THIS WORKBOOK</t>
  </si>
  <si>
    <t>Entering Data</t>
  </si>
  <si>
    <t>Calculated Values</t>
  </si>
  <si>
    <t>Before You Begin - Have These Ready</t>
  </si>
  <si>
    <t>If Something Doesn't Look Right</t>
  </si>
  <si>
    <t>Confirm that inforrmation was reported in the correct units.</t>
  </si>
  <si>
    <t>When You Are Done</t>
  </si>
  <si>
    <t>Tips for Using Worksheets</t>
  </si>
  <si>
    <t>At the top of each worksheet, you'll find:</t>
  </si>
  <si>
    <t>This format is repeated across worksheets to make the workbook easy to follow.</t>
  </si>
  <si>
    <t>Worksheet</t>
  </si>
  <si>
    <t>Comments</t>
  </si>
  <si>
    <t>General comments</t>
  </si>
  <si>
    <t>Add comments that don't apply to a specific worksheet here</t>
  </si>
  <si>
    <t>Glossary</t>
  </si>
  <si>
    <t>Units &amp; Conversions</t>
  </si>
  <si>
    <t>Dropdown Lists</t>
  </si>
  <si>
    <t>Name of installation or facility</t>
  </si>
  <si>
    <t>Meter ID</t>
  </si>
  <si>
    <t>Notes</t>
  </si>
  <si>
    <r>
      <t xml:space="preserve">Type of meter </t>
    </r>
    <r>
      <rPr>
        <sz val="11"/>
        <color theme="1"/>
        <rFont val="Aptos Display"/>
        <family val="2"/>
        <scheme val="major"/>
      </rPr>
      <t>used for this customer category</t>
    </r>
    <r>
      <rPr>
        <b/>
        <sz val="11"/>
        <color theme="1"/>
        <rFont val="Aptos Display"/>
        <family val="2"/>
        <scheme val="major"/>
      </rPr>
      <t xml:space="preserve"> </t>
    </r>
    <r>
      <rPr>
        <sz val="11"/>
        <color theme="1"/>
        <rFont val="Aptos Display"/>
        <family val="2"/>
        <scheme val="major"/>
      </rPr>
      <t>(choose from dropdown)</t>
    </r>
  </si>
  <si>
    <t>Number of customers</t>
  </si>
  <si>
    <t>Number of metered connections</t>
  </si>
  <si>
    <t>Number of remotely read meters</t>
  </si>
  <si>
    <t>NA</t>
  </si>
  <si>
    <t>Not Applicable</t>
  </si>
  <si>
    <t>Year</t>
  </si>
  <si>
    <t>10-year average (2016-2025)</t>
  </si>
  <si>
    <t>Not applicable</t>
  </si>
  <si>
    <t>Rank (1=highest)</t>
  </si>
  <si>
    <t>Percent of total 2025 annual use</t>
  </si>
  <si>
    <t>TOTAL</t>
  </si>
  <si>
    <t>Not applicable - no total</t>
  </si>
  <si>
    <t>Ratio of maximum  day to average day demand</t>
  </si>
  <si>
    <t>10-year maximum (2016-2025)</t>
  </si>
  <si>
    <t>Facility ID (MNDWIS ID)</t>
  </si>
  <si>
    <t>Year constructed</t>
  </si>
  <si>
    <r>
      <t>Status</t>
    </r>
    <r>
      <rPr>
        <sz val="11"/>
        <color theme="1"/>
        <rFont val="Aptos Display"/>
        <family val="2"/>
        <scheme val="major"/>
      </rPr>
      <t xml:space="preserve"> (choose from dropdown)</t>
    </r>
  </si>
  <si>
    <t>Max # hours a day the plant can operate</t>
  </si>
  <si>
    <t>Notes about limitations other than design capacity</t>
  </si>
  <si>
    <t>Additional notes</t>
  </si>
  <si>
    <t>Limitations other than design capacity</t>
  </si>
  <si>
    <r>
      <t>Facility ID</t>
    </r>
    <r>
      <rPr>
        <sz val="11"/>
        <color theme="1"/>
        <rFont val="Aptos Display"/>
        <family val="2"/>
        <scheme val="major"/>
      </rPr>
      <t xml:space="preserve"> (PWS ID, MN unique well number, or intake ID)</t>
    </r>
  </si>
  <si>
    <t>Additional context or clarifying notes</t>
  </si>
  <si>
    <t>Factor</t>
  </si>
  <si>
    <t>Calculated value</t>
  </si>
  <si>
    <t>Ultimate</t>
  </si>
  <si>
    <t>Parameters to adjust</t>
  </si>
  <si>
    <r>
      <t>Treatment improvement type(s)</t>
    </r>
    <r>
      <rPr>
        <sz val="11"/>
        <color theme="1"/>
        <rFont val="Aptos Display"/>
        <family val="2"/>
        <scheme val="major"/>
      </rPr>
      <t xml:space="preserve"> (choose from dropdown)</t>
    </r>
  </si>
  <si>
    <t>Cost estimate (dollars)</t>
  </si>
  <si>
    <t>Proposed funding source(s)</t>
  </si>
  <si>
    <t>Notes about planned treatment improvements</t>
  </si>
  <si>
    <r>
      <t>Storage improvement type(s)</t>
    </r>
    <r>
      <rPr>
        <sz val="11"/>
        <color theme="1"/>
        <rFont val="Aptos Display"/>
        <family val="2"/>
        <scheme val="major"/>
      </rPr>
      <t xml:space="preserve"> (choose from dropdown)</t>
    </r>
  </si>
  <si>
    <t>Notes about planned storage improvements</t>
  </si>
  <si>
    <r>
      <t>Source improvement type(s)</t>
    </r>
    <r>
      <rPr>
        <sz val="11"/>
        <color theme="1"/>
        <rFont val="Aptos Display"/>
        <family val="2"/>
        <scheme val="major"/>
      </rPr>
      <t xml:space="preserve"> (choose from dropdown)</t>
    </r>
  </si>
  <si>
    <t>Notes about planned source improvements</t>
  </si>
  <si>
    <r>
      <t>Distribution improvement type(s)</t>
    </r>
    <r>
      <rPr>
        <sz val="11"/>
        <color theme="1"/>
        <rFont val="Aptos Display"/>
        <family val="2"/>
        <scheme val="major"/>
      </rPr>
      <t xml:space="preserve"> (choose from dropdown)</t>
    </r>
  </si>
  <si>
    <t>Current total volume of water appropriation permit(s)</t>
  </si>
  <si>
    <t>Maximum Day Water Demand Scenarios</t>
  </si>
  <si>
    <t>Current Capacity</t>
  </si>
  <si>
    <t>Planned Capacity</t>
  </si>
  <si>
    <t>No</t>
  </si>
  <si>
    <t>Commercial</t>
  </si>
  <si>
    <t>Yes</t>
  </si>
  <si>
    <t>Facility</t>
  </si>
  <si>
    <t>Institutional</t>
  </si>
  <si>
    <t>Industrial</t>
  </si>
  <si>
    <t>Residential</t>
  </si>
  <si>
    <t>To convert:</t>
  </si>
  <si>
    <t>Multiply by:</t>
  </si>
  <si>
    <t>To obtain:</t>
  </si>
  <si>
    <t>Gallons per Minute (GPM)</t>
  </si>
  <si>
    <t>Gallons per Day (GPD)</t>
  </si>
  <si>
    <t>Million Gallons Per Day (MGD)</t>
  </si>
  <si>
    <t>Million Gallons per Year (MGY)</t>
  </si>
  <si>
    <t>Cubic Foot per Minute (CFM)</t>
  </si>
  <si>
    <t>Millon Gallons per Year (MGY)</t>
  </si>
  <si>
    <t>Cubic Feet per Minute (CFM)</t>
  </si>
  <si>
    <t>Booster station</t>
  </si>
  <si>
    <t>Not metered</t>
  </si>
  <si>
    <t>Active</t>
  </si>
  <si>
    <t>Elevated</t>
  </si>
  <si>
    <t>Aquifer</t>
  </si>
  <si>
    <t>Decommission</t>
  </si>
  <si>
    <t>Impeller</t>
  </si>
  <si>
    <t>Compound</t>
  </si>
  <si>
    <t>Inactive</t>
  </si>
  <si>
    <t>Ground</t>
  </si>
  <si>
    <t>Surface water</t>
  </si>
  <si>
    <t>Expansion/addition</t>
  </si>
  <si>
    <t>Emergency only</t>
  </si>
  <si>
    <t>Surface water intake</t>
  </si>
  <si>
    <t>Electromagnetic</t>
  </si>
  <si>
    <t>Differential Pressure</t>
  </si>
  <si>
    <t>Other - describe in notes</t>
  </si>
  <si>
    <t>Interconnection</t>
  </si>
  <si>
    <t>Turbine</t>
  </si>
  <si>
    <t>Both: Decommission + Expansion/addition</t>
  </si>
  <si>
    <t>No action planned</t>
  </si>
  <si>
    <t>Ultrasonic</t>
  </si>
  <si>
    <t>Wholesale</t>
  </si>
  <si>
    <t>Well</t>
  </si>
  <si>
    <t>Not known</t>
  </si>
  <si>
    <t>- estimate future water demand,</t>
  </si>
  <si>
    <t>- assess whether the existing system can meet current and future needs at a high level,</t>
  </si>
  <si>
    <t>- support water accounting and water loss estimates, and</t>
  </si>
  <si>
    <t>- identify large water users that may be relevant for water efficiency planning or emergency response.</t>
  </si>
  <si>
    <t>Important note about data organization</t>
  </si>
  <si>
    <t>Meter Information</t>
  </si>
  <si>
    <t>This section documents how water pumping, purchases, and customer deliveries are measured. Understanding how water is metered helps explain how reported water use data were collected, supports water accounting and water loss estimates, and helps interpret calculations that rely on this data.</t>
  </si>
  <si>
    <t>Tables in this section:</t>
  </si>
  <si>
    <t>2. Meters – Customer Data</t>
  </si>
  <si>
    <t>Historic Information</t>
  </si>
  <si>
    <t>Current Information</t>
  </si>
  <si>
    <t>This section documents high-level information about the current water supply system, including treatment, storage, and sources, as designed and typically operated. Summary statistics are calculated to support a general understanding of current system capacity.</t>
  </si>
  <si>
    <t>Future Information</t>
  </si>
  <si>
    <t>This section documents planning-level assumptions about:</t>
  </si>
  <si>
    <t>Planned Infrastructure Information</t>
  </si>
  <si>
    <t>This section documents high-level information about planned future capacity of the water supply system. Summary statistics compare planned capacity with projected future demand to support long-range planning discussions.</t>
  </si>
  <si>
    <t>-  Planning packet from DNR</t>
  </si>
  <si>
    <t>- Public Water Supply Inventory Report included with your latest Sanitary Survey Report sent to you from MDH</t>
  </si>
  <si>
    <t>- Emergency response plan submitted to EPA (if population &gt;3,300)</t>
  </si>
  <si>
    <t>- Internal water utility records, billing or metering data, operator knowledge, and past plan data</t>
  </si>
  <si>
    <t>Metered connection between distribution systems</t>
  </si>
  <si>
    <t xml:space="preserve">Charts comparing the effects of different </t>
  </si>
  <si>
    <t>water conservation targets on per person</t>
  </si>
  <si>
    <t>per person residential and non-residential</t>
  </si>
  <si>
    <t>total residential and non-residential water</t>
  </si>
  <si>
    <t xml:space="preserve">Historical average water demand (2016-2025) </t>
  </si>
  <si>
    <t>2030 target water demand</t>
  </si>
  <si>
    <t>2040 target water demand</t>
  </si>
  <si>
    <t>2050 target water demand</t>
  </si>
  <si>
    <r>
      <rPr>
        <b/>
        <sz val="11"/>
        <color rgb="FF000000"/>
        <rFont val="Aptos Display"/>
        <family val="2"/>
      </rPr>
      <t xml:space="preserve">Additional notes </t>
    </r>
    <r>
      <rPr>
        <sz val="11"/>
        <color rgb="FF000000"/>
        <rFont val="Aptos Display"/>
        <family val="2"/>
      </rPr>
      <t>(example: can the plant bypass well water without filtration?)</t>
    </r>
  </si>
  <si>
    <t>Pressure reducing valve station</t>
  </si>
  <si>
    <t>Repair/replacement/rehabilitation</t>
  </si>
  <si>
    <t>Both: Decommission + Repair/replacement/rehabilitation</t>
  </si>
  <si>
    <t>Both: Expansion/addition + Repair/repacement/rehabilitation</t>
  </si>
  <si>
    <t>All: Decommission + Expansion/addition + Repair/replacement/rehabilitation</t>
  </si>
  <si>
    <t>Charts of  current treatment capacity vesus future maximum</t>
  </si>
  <si>
    <t>day water demand (upper left), planned treatment capacity</t>
  </si>
  <si>
    <t>versus future max day water demand (upper right), current</t>
  </si>
  <si>
    <t>source capacity versus future maxiimum day water demand</t>
  </si>
  <si>
    <t>(middle left), planned source capacity versus future</t>
  </si>
  <si>
    <t>maximum day water demand (middle right), and current</t>
  </si>
  <si>
    <t>firm source capacity versus future maximum day water</t>
  </si>
  <si>
    <t>demand (bottom left).</t>
  </si>
  <si>
    <t>PURPOSE OF THIS WORKBOOK</t>
  </si>
  <si>
    <r>
      <t xml:space="preserve">The workbook is </t>
    </r>
    <r>
      <rPr>
        <b/>
        <sz val="11"/>
        <color theme="1"/>
        <rFont val="Aptos Display"/>
        <family val="2"/>
        <scheme val="major"/>
      </rPr>
      <t>not</t>
    </r>
    <r>
      <rPr>
        <sz val="11"/>
        <color theme="1"/>
        <rFont val="Aptos Display"/>
        <family val="2"/>
        <scheme val="major"/>
      </rPr>
      <t xml:space="preserve"> intended to be a detailed system design, engineering, or capital improvement plan. Instead, it documents historical and current water supply data that are used to:</t>
    </r>
  </si>
  <si>
    <t>Date maximum day water was pumped</t>
  </si>
  <si>
    <t>Improvement type</t>
  </si>
  <si>
    <t>Population</t>
  </si>
  <si>
    <t>DEFINITION</t>
  </si>
  <si>
    <r>
      <rPr>
        <b/>
        <sz val="11"/>
        <color theme="1"/>
        <rFont val="Aptos Display"/>
        <family val="2"/>
        <scheme val="major"/>
      </rPr>
      <t>This workbook helps municipal public water supply utilities compile consistent, long range planning-level information to support the decadal update of their water supply plans.</t>
    </r>
    <r>
      <rPr>
        <sz val="11"/>
        <color theme="1"/>
        <rFont val="Aptos Display"/>
        <family val="2"/>
        <scheme val="major"/>
      </rPr>
      <t xml:space="preserve"> In the Twin Cities metropolitan area, these plans are a required part of the community’s comprehensive plan. The completed workbook will be uploaded to the Minnesota Department of Natural Resources (DNR) online water supply plan form and will supplement other, more qualitative plan information.</t>
    </r>
  </si>
  <si>
    <t>WORKBOOK STRUCTURE</t>
  </si>
  <si>
    <r>
      <t xml:space="preserve">The workbook includes </t>
    </r>
    <r>
      <rPr>
        <b/>
        <sz val="11"/>
        <color theme="1"/>
        <rFont val="Aptos Display"/>
        <family val="2"/>
        <scheme val="major"/>
      </rPr>
      <t>21 tables</t>
    </r>
    <r>
      <rPr>
        <sz val="11"/>
        <color theme="1"/>
        <rFont val="Aptos Display"/>
        <family val="2"/>
        <scheme val="major"/>
      </rPr>
      <t xml:space="preserve">, grouped into the sections described below.  </t>
    </r>
  </si>
  <si>
    <t>The total capacity expected after planned improvements are implemented, based on proposed projects included in this water supply plan.</t>
  </si>
  <si>
    <t>-  Definitions of terms used in this workbook (see glossary tab)</t>
  </si>
  <si>
    <t>Worksheet Tab Name</t>
  </si>
  <si>
    <t>How to Use Workbook</t>
  </si>
  <si>
    <t>MC does not review this worksheet.</t>
  </si>
  <si>
    <t>User Comments &amp; Notes</t>
  </si>
  <si>
    <t>DNR reviews the meter information to make recommendations for installing and maintaining meters, to improve auditing and inform water efficiency efforts.</t>
  </si>
  <si>
    <t>Purpose of Workbook</t>
  </si>
  <si>
    <t>How Local Planners Use This Worksheet</t>
  </si>
  <si>
    <t>How MC Uses This Worksheet (Twin Cities Metro Area Only)</t>
  </si>
  <si>
    <t>How DNR Uses This Worksheet</t>
  </si>
  <si>
    <t>Who Uses Workbook (This Worksheet)</t>
  </si>
  <si>
    <t>1 Retail Wholesale Agreements</t>
  </si>
  <si>
    <t xml:space="preserve"> 2 Meters - Customer Data</t>
  </si>
  <si>
    <t>3 Meters - Source Data</t>
  </si>
  <si>
    <t>4 Historic Population</t>
  </si>
  <si>
    <t>5 Historic Pumping &amp; Purchases</t>
  </si>
  <si>
    <t>8 Historic Summary Calculations</t>
  </si>
  <si>
    <t>9 Current Treatment</t>
  </si>
  <si>
    <t>10 Current Storage</t>
  </si>
  <si>
    <t>11 Current Sources</t>
  </si>
  <si>
    <t>12 Current Summary Calculations</t>
  </si>
  <si>
    <t>13 Future  Population</t>
  </si>
  <si>
    <t>14 Future Demand - Baseline</t>
  </si>
  <si>
    <t>15 Future Conservation Targets</t>
  </si>
  <si>
    <t>16 Future Demand - Adjusted</t>
  </si>
  <si>
    <t>17 Planned Treatment</t>
  </si>
  <si>
    <t>18 Planned Storage</t>
  </si>
  <si>
    <t>19 Planned Sources</t>
  </si>
  <si>
    <t>21 Capacity vs Demand Charts</t>
  </si>
  <si>
    <t>DNR does not review this worksheet.</t>
  </si>
  <si>
    <t>MC reviews for compatability with neighboring communities' plans.</t>
  </si>
  <si>
    <r>
      <rPr>
        <b/>
        <sz val="11"/>
        <rFont val="Aptos Display"/>
        <family val="2"/>
        <scheme val="major"/>
      </rPr>
      <t>Add data</t>
    </r>
    <r>
      <rPr>
        <sz val="11"/>
        <rFont val="Aptos Display"/>
        <family val="2"/>
        <scheme val="major"/>
      </rPr>
      <t xml:space="preserve"> about any neighboring communities that receive (retail or wholesale) or provide water. If none, leave blank. </t>
    </r>
  </si>
  <si>
    <r>
      <rPr>
        <b/>
        <sz val="11"/>
        <rFont val="Aptos Display"/>
        <family val="2"/>
        <scheme val="major"/>
      </rPr>
      <t>Add data</t>
    </r>
    <r>
      <rPr>
        <sz val="11"/>
        <rFont val="Aptos Display"/>
        <family val="2"/>
        <scheme val="major"/>
      </rPr>
      <t xml:space="preserve"> about total population in the community as well as the population served in the community and in any neighboring communities served by the water supply system.</t>
    </r>
  </si>
  <si>
    <r>
      <rPr>
        <b/>
        <sz val="11"/>
        <rFont val="Aptos Display"/>
        <family val="2"/>
        <scheme val="major"/>
      </rPr>
      <t>Add data</t>
    </r>
    <r>
      <rPr>
        <sz val="11"/>
        <rFont val="Aptos Display"/>
        <family val="2"/>
        <scheme val="major"/>
      </rPr>
      <t xml:space="preserve"> about the amount of water pumped and purchased.</t>
    </r>
  </si>
  <si>
    <t>DNR reviews this information and makes recommendations for metering all users.</t>
  </si>
  <si>
    <t>Large volume user or customer name</t>
  </si>
  <si>
    <r>
      <t>Name of facility where water is withdrawn/pumped</t>
    </r>
    <r>
      <rPr>
        <sz val="11"/>
        <color theme="1"/>
        <rFont val="Aptos Display"/>
        <family val="2"/>
        <scheme val="major"/>
      </rPr>
      <t xml:space="preserve"> (use PWS well or facility name)</t>
    </r>
  </si>
  <si>
    <t>indoor and outdoor water demand (upper left),</t>
  </si>
  <si>
    <t>water demand (upper right), total indoor and</t>
  </si>
  <si>
    <t xml:space="preserve">outdoor water demand (bottom left), and </t>
  </si>
  <si>
    <t>demand (bottom right).</t>
  </si>
  <si>
    <t>This workbook can also be opened in Google Sheets, but some of the built-in formatting may be lost.</t>
  </si>
  <si>
    <r>
      <rPr>
        <b/>
        <sz val="11"/>
        <rFont val="Aptos Display"/>
        <family val="2"/>
        <scheme val="major"/>
      </rPr>
      <t>Add data</t>
    </r>
    <r>
      <rPr>
        <sz val="11"/>
        <rFont val="Aptos Display"/>
        <family val="2"/>
        <scheme val="major"/>
      </rPr>
      <t xml:space="preserve"> about customer water meters.</t>
    </r>
  </si>
  <si>
    <r>
      <rPr>
        <b/>
        <sz val="11"/>
        <rFont val="Aptos Display"/>
        <family val="2"/>
        <scheme val="major"/>
      </rPr>
      <t>Add data</t>
    </r>
    <r>
      <rPr>
        <sz val="11"/>
        <rFont val="Aptos Display"/>
        <family val="2"/>
        <scheme val="major"/>
      </rPr>
      <t xml:space="preserve"> about meters on water sources.</t>
    </r>
  </si>
  <si>
    <r>
      <rPr>
        <b/>
        <sz val="11"/>
        <rFont val="Aptos Display"/>
        <family val="2"/>
        <scheme val="major"/>
      </rPr>
      <t>Add data</t>
    </r>
    <r>
      <rPr>
        <sz val="11"/>
        <rFont val="Aptos Display"/>
        <family val="2"/>
        <scheme val="major"/>
      </rPr>
      <t xml:space="preserve"> about the amount of water delivered to different customers and non-customers in the community and neighboring communities.</t>
    </r>
  </si>
  <si>
    <r>
      <rPr>
        <b/>
        <sz val="11"/>
        <rFont val="Aptos Display"/>
        <family val="2"/>
        <scheme val="major"/>
      </rPr>
      <t>Add data</t>
    </r>
    <r>
      <rPr>
        <sz val="11"/>
        <rFont val="Aptos Display"/>
        <family val="2"/>
        <scheme val="major"/>
      </rPr>
      <t xml:space="preserve"> about the largest water users/customers in your community and approximately how much water they use.</t>
    </r>
  </si>
  <si>
    <r>
      <rPr>
        <b/>
        <sz val="11"/>
        <rFont val="Aptos Display"/>
        <family val="2"/>
        <scheme val="major"/>
      </rPr>
      <t>Add data</t>
    </r>
    <r>
      <rPr>
        <sz val="11"/>
        <rFont val="Aptos Display"/>
        <family val="2"/>
        <scheme val="major"/>
      </rPr>
      <t xml:space="preserve"> about current treatment infrastructure.</t>
    </r>
  </si>
  <si>
    <r>
      <rPr>
        <b/>
        <sz val="11"/>
        <rFont val="Aptos Display"/>
        <family val="2"/>
        <scheme val="major"/>
      </rPr>
      <t>Add data</t>
    </r>
    <r>
      <rPr>
        <sz val="11"/>
        <rFont val="Aptos Display"/>
        <family val="2"/>
        <scheme val="major"/>
      </rPr>
      <t xml:space="preserve"> about current storage infrastructure.</t>
    </r>
  </si>
  <si>
    <r>
      <rPr>
        <b/>
        <sz val="11"/>
        <rFont val="Aptos Display"/>
        <family val="2"/>
        <scheme val="major"/>
      </rPr>
      <t>Add data</t>
    </r>
    <r>
      <rPr>
        <sz val="11"/>
        <rFont val="Aptos Display"/>
        <family val="2"/>
        <scheme val="major"/>
      </rPr>
      <t xml:space="preserve"> about current source infrastructure.</t>
    </r>
  </si>
  <si>
    <r>
      <rPr>
        <b/>
        <sz val="11"/>
        <rFont val="Aptos Display"/>
        <family val="2"/>
        <scheme val="major"/>
      </rPr>
      <t>Add data</t>
    </r>
    <r>
      <rPr>
        <sz val="11"/>
        <rFont val="Aptos Display"/>
        <family val="2"/>
        <scheme val="major"/>
      </rPr>
      <t xml:space="preserve"> about projected population and population served.</t>
    </r>
  </si>
  <si>
    <r>
      <rPr>
        <b/>
        <sz val="11"/>
        <rFont val="Aptos Display"/>
        <family val="2"/>
        <scheme val="major"/>
      </rPr>
      <t>Add data</t>
    </r>
    <r>
      <rPr>
        <sz val="11"/>
        <rFont val="Aptos Display"/>
        <family val="2"/>
        <scheme val="major"/>
      </rPr>
      <t xml:space="preserve"> about potential water conservation targets.</t>
    </r>
  </si>
  <si>
    <r>
      <t>Add data</t>
    </r>
    <r>
      <rPr>
        <sz val="11"/>
        <rFont val="Aptos Display"/>
        <family val="2"/>
        <scheme val="major"/>
      </rPr>
      <t xml:space="preserve"> to define a range of future water demand.</t>
    </r>
  </si>
  <si>
    <r>
      <rPr>
        <b/>
        <sz val="11"/>
        <rFont val="Aptos Display"/>
        <family val="2"/>
        <scheme val="major"/>
      </rPr>
      <t>Add data</t>
    </r>
    <r>
      <rPr>
        <sz val="11"/>
        <rFont val="Aptos Display"/>
        <family val="2"/>
        <scheme val="major"/>
      </rPr>
      <t xml:space="preserve"> about planned changes to treatment infrastructure.</t>
    </r>
  </si>
  <si>
    <r>
      <rPr>
        <b/>
        <sz val="11"/>
        <rFont val="Aptos Display"/>
        <family val="2"/>
        <scheme val="major"/>
      </rPr>
      <t>Add data</t>
    </r>
    <r>
      <rPr>
        <sz val="11"/>
        <rFont val="Aptos Display"/>
        <family val="2"/>
        <scheme val="major"/>
      </rPr>
      <t xml:space="preserve"> about planned changes to storage infrastructure.</t>
    </r>
  </si>
  <si>
    <r>
      <rPr>
        <b/>
        <sz val="11"/>
        <rFont val="Aptos Display"/>
        <family val="2"/>
        <scheme val="major"/>
      </rPr>
      <t>Add data</t>
    </r>
    <r>
      <rPr>
        <sz val="11"/>
        <rFont val="Aptos Display"/>
        <family val="2"/>
        <scheme val="major"/>
      </rPr>
      <t xml:space="preserve"> about planned changes to source infrastructure.</t>
    </r>
  </si>
  <si>
    <r>
      <rPr>
        <b/>
        <sz val="11"/>
        <rFont val="Aptos Display"/>
        <family val="2"/>
        <scheme val="major"/>
      </rPr>
      <t>Add data</t>
    </r>
    <r>
      <rPr>
        <sz val="11"/>
        <rFont val="Aptos Display"/>
        <family val="2"/>
        <scheme val="major"/>
      </rPr>
      <t xml:space="preserve"> about planned changes to distribution infrastructure and and pressure zones.</t>
    </r>
  </si>
  <si>
    <r>
      <t>Name of water source</t>
    </r>
    <r>
      <rPr>
        <sz val="11"/>
        <color theme="1"/>
        <rFont val="Aptos Display"/>
        <family val="2"/>
        <scheme val="major"/>
      </rPr>
      <t xml:space="preserve"> (specific aquifer, surface water, interconnected community name)</t>
    </r>
  </si>
  <si>
    <t>Use the "User Comments &amp; Notes" tab if you need to explain or clarify general information. Include detailed notes in worksheets.</t>
  </si>
  <si>
    <t>Check that complete and correct information is entered in earlier worksheets.</t>
  </si>
  <si>
    <t>Review your entries for typos or blank cells.</t>
  </si>
  <si>
    <t>1. Retail Wholesale Agreements</t>
  </si>
  <si>
    <t>3. Meters – Source Data</t>
  </si>
  <si>
    <t>4. Historic Population</t>
  </si>
  <si>
    <t>5. Historic Pumping and Purchases</t>
  </si>
  <si>
    <t>8. Historic Summary Calculations</t>
  </si>
  <si>
    <t>9. Current Treatment</t>
  </si>
  <si>
    <t>10. Current Storage</t>
  </si>
  <si>
    <t>11. Current Sources</t>
  </si>
  <si>
    <t>12. Current Summary Calculations</t>
  </si>
  <si>
    <t>13. Future Population</t>
  </si>
  <si>
    <t>14. Future Demand – Baseline</t>
  </si>
  <si>
    <t>15. Future Conservation Targets</t>
  </si>
  <si>
    <t>17. Planned Treatment</t>
  </si>
  <si>
    <t>18. Planned Storage</t>
  </si>
  <si>
    <t>19. Planned Sources</t>
  </si>
  <si>
    <t>MC reviews this worksheet for notes about any of the data provided and for questions from the community.</t>
  </si>
  <si>
    <t>DNR reviews this worksheet for notes about any of the data provided and for questions from the community.</t>
  </si>
  <si>
    <r>
      <rPr>
        <b/>
        <sz val="12"/>
        <color rgb="FF153D64"/>
        <rFont val="Aptos Display"/>
        <family val="2"/>
      </rPr>
      <t xml:space="preserve">Table 9. </t>
    </r>
    <r>
      <rPr>
        <sz val="12"/>
        <color rgb="FF153D64"/>
        <rFont val="Aptos Display"/>
        <family val="2"/>
      </rPr>
      <t>Information about water treament at treatment plants and wells. This information helps estimate current water supply system capacity and capital improvement planning.</t>
    </r>
  </si>
  <si>
    <r>
      <rPr>
        <b/>
        <sz val="12"/>
        <color rgb="FF153D64"/>
        <rFont val="Aptos Display"/>
        <family val="2"/>
      </rPr>
      <t xml:space="preserve">Table 10. </t>
    </r>
    <r>
      <rPr>
        <sz val="12"/>
        <color rgb="FF153D64"/>
        <rFont val="Aptos Display"/>
        <family val="2"/>
      </rPr>
      <t>Information about water storage. This information helps estimate current water system capacity and capital mprovement planning.</t>
    </r>
  </si>
  <si>
    <r>
      <rPr>
        <b/>
        <sz val="12"/>
        <color rgb="FF153D64"/>
        <rFont val="Aptos Display"/>
        <family val="2"/>
      </rPr>
      <t>Table 21.</t>
    </r>
    <r>
      <rPr>
        <sz val="12"/>
        <color rgb="FF153D64"/>
        <rFont val="Aptos Display"/>
        <family val="2"/>
      </rPr>
      <t xml:space="preserve"> This information compares projected maximum day water demand (with and without conservation) to current and planned well and treatment capacity. This information may be helpful for capital improvement planning.</t>
    </r>
  </si>
  <si>
    <r>
      <rPr>
        <b/>
        <sz val="12"/>
        <color rgb="FF153D64"/>
        <rFont val="Aptos Display"/>
        <family val="2"/>
      </rPr>
      <t>Table 12.</t>
    </r>
    <r>
      <rPr>
        <sz val="12"/>
        <color rgb="FF153D64"/>
        <rFont val="Aptos Display"/>
        <family val="2"/>
      </rPr>
      <t xml:space="preserve"> Approximate current capacity of the water supply system, based on information provided about water treatment, storage, and sources. This information provides a rough, high-level planning estimate of current capacity, to support comparison with estimated future demand and inform long-range planning.</t>
    </r>
  </si>
  <si>
    <t>21. Capacity vs Demand Charts</t>
  </si>
  <si>
    <t>This workbook contains the tables you must complete to update your water supply plan, as required by Minnesota statute 103G.291, Subd. 3.</t>
  </si>
  <si>
    <t>The 'Who Uses Workbook' tab describes how local planners/utilities, DNR, and the Met Council will use each worksheet.</t>
  </si>
  <si>
    <t>- Troubleshooting guidance</t>
  </si>
  <si>
    <r>
      <rPr>
        <b/>
        <sz val="11"/>
        <rFont val="Aptos Display"/>
        <family val="2"/>
        <scheme val="major"/>
      </rPr>
      <t xml:space="preserve">Add notes. </t>
    </r>
    <r>
      <rPr>
        <sz val="11"/>
        <rFont val="Aptos Display"/>
        <family val="2"/>
        <scheme val="major"/>
      </rPr>
      <t>Use this worksheet for anything you want to explain or flag. Add context that doesn’t fit in other worksheets and share any questions you have for the DNR or the Met Council.</t>
    </r>
  </si>
  <si>
    <r>
      <rPr>
        <b/>
        <sz val="12"/>
        <color rgb="FF153D64"/>
        <rFont val="Aptos Display"/>
        <family val="2"/>
      </rPr>
      <t>Table 2:</t>
    </r>
    <r>
      <rPr>
        <sz val="12"/>
        <color rgb="FF153D64"/>
        <rFont val="Aptos Display"/>
        <family val="2"/>
      </rPr>
      <t xml:space="preserve"> Information about how customer water demand is metered. This information is used to understand how water use is measured and reported by customer category, support water accounting and water loss estimates, and identify uncertainty in reported water use. Metering information helps interpret calculations that rely on these data.</t>
    </r>
  </si>
  <si>
    <t>Irrigation</t>
  </si>
  <si>
    <r>
      <t xml:space="preserve">Customer billing category </t>
    </r>
    <r>
      <rPr>
        <sz val="11"/>
        <color theme="1"/>
        <rFont val="Aptos Display"/>
        <family val="2"/>
        <scheme val="major"/>
      </rPr>
      <t xml:space="preserve"> (choose from dropdown)</t>
    </r>
  </si>
  <si>
    <t>Commercial or institutional customer providing water for residential use</t>
  </si>
  <si>
    <r>
      <t xml:space="preserve">Projected total population in your community </t>
    </r>
    <r>
      <rPr>
        <sz val="11"/>
        <color theme="1"/>
        <rFont val="Aptos Display"/>
        <family val="2"/>
        <scheme val="major"/>
      </rPr>
      <t>(residents living within your community boundaries)</t>
    </r>
  </si>
  <si>
    <r>
      <t xml:space="preserve">Projected total population served by the public water supply system </t>
    </r>
    <r>
      <rPr>
        <sz val="11"/>
        <color theme="1"/>
        <rFont val="Aptos Display"/>
        <family val="2"/>
        <scheme val="major"/>
      </rPr>
      <t>(residents in your community and any neighboring communities who get water from your system)</t>
    </r>
  </si>
  <si>
    <t>2 Meters - Customer Data</t>
  </si>
  <si>
    <t>Total population served by the public water supply system (all retail customers)</t>
  </si>
  <si>
    <t>5 Historic Pumping and Purchases</t>
  </si>
  <si>
    <r>
      <t>Name of water source(s)</t>
    </r>
    <r>
      <rPr>
        <sz val="11"/>
        <color theme="1"/>
        <rFont val="Aptos Display"/>
        <family val="2"/>
        <scheme val="major"/>
      </rPr>
      <t xml:space="preserve"> (enter all aquifers, surface waters, interconnected communities, and reuse sources)</t>
    </r>
  </si>
  <si>
    <t>Charts showing</t>
  </si>
  <si>
    <t>trends in various</t>
  </si>
  <si>
    <t>water demand</t>
  </si>
  <si>
    <t>factors. May be</t>
  </si>
  <si>
    <t>used to inform</t>
  </si>
  <si>
    <t>future plans.</t>
  </si>
  <si>
    <r>
      <t xml:space="preserve">Total population served by the public water supply system </t>
    </r>
    <r>
      <rPr>
        <sz val="11"/>
        <color theme="1"/>
        <rFont val="Aptos Display"/>
        <family val="2"/>
        <scheme val="major"/>
      </rPr>
      <t>(includes people in the community plus people in any retail customer communities)</t>
    </r>
  </si>
  <si>
    <t>This workbook functions best when opened in a desktop version of Microsoft Excel, using a non-contrast theme.</t>
  </si>
  <si>
    <t>No - plans to calibrate or replace meters are described in the water supply plan form</t>
  </si>
  <si>
    <r>
      <rPr>
        <b/>
        <sz val="12"/>
        <color rgb="FF153D64"/>
        <rFont val="Aptos Display"/>
        <family val="2"/>
      </rPr>
      <t xml:space="preserve">Table 8. </t>
    </r>
    <r>
      <rPr>
        <sz val="12"/>
        <color rgb="FF153D64"/>
        <rFont val="Aptos Display"/>
        <family val="2"/>
      </rPr>
      <t>Calculated water demand values based on population, water deliveries, and the amount of water pumped and purchased from any wholesale providers. This information informs future water demand estimates, capital improvement planning, and water efficiency strategies.</t>
    </r>
  </si>
  <si>
    <t>13 Future Population</t>
  </si>
  <si>
    <r>
      <t xml:space="preserve">Projected total population served in retail customer communities </t>
    </r>
    <r>
      <rPr>
        <sz val="11"/>
        <color theme="1"/>
        <rFont val="Aptos Display"/>
        <family val="2"/>
        <scheme val="major"/>
      </rPr>
      <t>(residents in neighboring communities who get water from your system)</t>
    </r>
  </si>
  <si>
    <t>Calculation logic (Plain language)</t>
  </si>
  <si>
    <t>Units</t>
  </si>
  <si>
    <t>Customers</t>
  </si>
  <si>
    <t>Meters</t>
  </si>
  <si>
    <t>Metered connections</t>
  </si>
  <si>
    <t>Percent</t>
  </si>
  <si>
    <t>10-year maximum (2016-2025): Ratio of maximum day to average day demand</t>
  </si>
  <si>
    <t>Equals the sum of customers in each customer billing category</t>
  </si>
  <si>
    <t>Equals the sum of metered connections in each customer billing category</t>
  </si>
  <si>
    <t>Equals the sum of remotely read meters in each customer billing category</t>
  </si>
  <si>
    <r>
      <rPr>
        <i/>
        <u/>
        <sz val="11"/>
        <rFont val="Aptos Display"/>
        <family val="2"/>
        <scheme val="major"/>
      </rPr>
      <t>Worksheet:</t>
    </r>
    <r>
      <rPr>
        <sz val="11"/>
        <rFont val="Aptos Display"/>
        <family val="2"/>
        <scheme val="major"/>
      </rPr>
      <t xml:space="preserve"> 2 Meters - Customer Data cells;
</t>
    </r>
    <r>
      <rPr>
        <i/>
        <u/>
        <sz val="11"/>
        <rFont val="Aptos Display"/>
        <family val="2"/>
        <scheme val="major"/>
      </rPr>
      <t>Cells:</t>
    </r>
    <r>
      <rPr>
        <sz val="11"/>
        <rFont val="Aptos Display"/>
        <family val="2"/>
        <scheme val="major"/>
      </rPr>
      <t xml:space="preserve">  D5:D22</t>
    </r>
  </si>
  <si>
    <t>10-year average (2016-2025): Total population served by the public water supply system</t>
  </si>
  <si>
    <t>Equals the average of total population in your community for years 2016-2025</t>
  </si>
  <si>
    <t xml:space="preserve">Equals the average of total population served by the public water supply systems for years 2016-2025 </t>
  </si>
  <si>
    <t xml:space="preserve">For each year, equals the sum of total water pumped and total water purchased from all wholesale providers </t>
  </si>
  <si>
    <t>Equals the average of total water pumped for years 2016-2025</t>
  </si>
  <si>
    <t>Equals the average of total water pumped from November-April for years 2016-2025</t>
  </si>
  <si>
    <t>Equals the average of total water pumped from May-October for years 2016-2025</t>
  </si>
  <si>
    <t>Equals the average of maximum day water pumped for years 2016-2025</t>
  </si>
  <si>
    <t>Equals the sum of total water delivered to residential water customers in your community, for residential purposes by commercial/institutional customers, by commercial/industrial/institutional customers, for unmetered purposes, and delivered to wholesale customer communities</t>
  </si>
  <si>
    <t>DNR reviews this information and to understand alternative water sources and emergency preparedness.</t>
  </si>
  <si>
    <t>Calculated values</t>
  </si>
  <si>
    <t>Worksheet where you will find the calculation</t>
  </si>
  <si>
    <t>Inputs used in the calculation (Source worksheets and cells)</t>
  </si>
  <si>
    <t>Several values in this workbook are calculated based on information provided throughout the workbook. Calculations are described in the Calculations worksheet.</t>
  </si>
  <si>
    <t>Total water delivered</t>
  </si>
  <si>
    <t>10-year average (2016-2025): Maximum day water pumped</t>
  </si>
  <si>
    <t>10-year average (2016-2025): Total water pumped from May-October</t>
  </si>
  <si>
    <t>10-year average (2016-2025): Total water pumped from November-April</t>
  </si>
  <si>
    <t>10-year average (2016-2025): Total water pumped</t>
  </si>
  <si>
    <t>Total gallons purchased in 2025</t>
  </si>
  <si>
    <r>
      <rPr>
        <i/>
        <u/>
        <sz val="11"/>
        <rFont val="Aptos Display"/>
        <family val="2"/>
        <scheme val="major"/>
      </rPr>
      <t>Worksheet:</t>
    </r>
    <r>
      <rPr>
        <sz val="11"/>
        <rFont val="Aptos Display"/>
        <family val="2"/>
        <scheme val="major"/>
      </rPr>
      <t xml:space="preserve"> 7 Historic Large Users;
</t>
    </r>
    <r>
      <rPr>
        <i/>
        <u/>
        <sz val="11"/>
        <rFont val="Aptos Display"/>
        <family val="2"/>
        <scheme val="major"/>
      </rPr>
      <t>Cells:</t>
    </r>
    <r>
      <rPr>
        <sz val="11"/>
        <rFont val="Aptos Display"/>
        <family val="2"/>
        <scheme val="major"/>
      </rPr>
      <t xml:space="preserve">  D5-D24</t>
    </r>
  </si>
  <si>
    <t>Equals the sum of all 20 large volume users/customers' total gallons purchased in 2025</t>
  </si>
  <si>
    <t>Equals the total gallons purchased in 2025 divided by the total 2025 total water delivered</t>
  </si>
  <si>
    <t>Average day water demand</t>
  </si>
  <si>
    <t>Equals the total water pumped and purchased from wholesale provider(s), divided by the number of days in year</t>
  </si>
  <si>
    <t>Real and apparent water losses</t>
  </si>
  <si>
    <t>Estimated indoor demand</t>
  </si>
  <si>
    <t xml:space="preserve"> Estimated outdoor demand</t>
  </si>
  <si>
    <t>10-year average (2016-2025): Average day water demand</t>
  </si>
  <si>
    <t>Equals the average of the average day water demand for years 2016-2025</t>
  </si>
  <si>
    <t>Equals the average of the ratio of maximum day to average day demand for years 2016-2025</t>
  </si>
  <si>
    <t>10-year average (2016-2025): Ratio of maximum day to average day demand</t>
  </si>
  <si>
    <t>10-year average (2016-2025): Real and apparent water losses</t>
  </si>
  <si>
    <t>Equals the average of the real and apparent water losses for years 2016-2025</t>
  </si>
  <si>
    <t>Equals the average of the percent real and apparent water losses for years 2016-2025</t>
  </si>
  <si>
    <t>Equals the average of the percent indoor water demand for years 2016-2025</t>
  </si>
  <si>
    <t>Equals the average of the percent outdoor water demand for years 2016-2025</t>
  </si>
  <si>
    <t>Equals the average of the indoor water demand for years 2016-2025</t>
  </si>
  <si>
    <t>Equals the average of the outdoor water demand for years 2016-2025</t>
  </si>
  <si>
    <t>10-year average (2016-2025): Estimated indoor demand</t>
  </si>
  <si>
    <t>Equals the maximum of the average day water demand for years 2016-2025</t>
  </si>
  <si>
    <t>Equals the maximum of the ratio of maximum day to average day demand for years 2016-2025</t>
  </si>
  <si>
    <t>Equals the maximum of the real and apparent water losses for years 2016-2025</t>
  </si>
  <si>
    <t>Equals the maximum of the percent real and apparent water losses for years 2016-2025</t>
  </si>
  <si>
    <t>Equals the maximum of the percent indoor water demand for years 2016-2025</t>
  </si>
  <si>
    <t>Equals the maximum of the percent outdoor water demand for years 2016-2025</t>
  </si>
  <si>
    <t>Equals the maximum of the indoor water demand for years 2016-2025</t>
  </si>
  <si>
    <t>Equals the maximum of the outdoor water demand for years 2016-2025</t>
  </si>
  <si>
    <t>10-year maximum (2016-2025): Average day water demand</t>
  </si>
  <si>
    <t>10-year maximum (2016-2025): Real and apparent water losses</t>
  </si>
  <si>
    <t>10-year maximum (2016-2025): Estimated indoor demand</t>
  </si>
  <si>
    <t>10-year maximum (2016-2025):  Estimated outdoor demand</t>
  </si>
  <si>
    <t>Design capacity</t>
  </si>
  <si>
    <t>Equals the design capacity in gallons per minute multiplied by  1,440 minutes per day</t>
  </si>
  <si>
    <t>Equals the current/typical operating capacity in gallons per minute multiplied by  1,440 minutes per day</t>
  </si>
  <si>
    <t>Projected population in your community who will be served by the public water supply system</t>
  </si>
  <si>
    <t>Projected total population served by the public water supply system</t>
  </si>
  <si>
    <t>Residential water demand per person</t>
  </si>
  <si>
    <t>Equals the average 2016-2025 estimated indoor demand divided by  the average 2016-2025 total population served by the public water supply system, then divided by 365.</t>
  </si>
  <si>
    <t>Equals the average 2016-2025 estimated outdoor demand divided by  the average 2016-2025 total population served by the public water supply system, then divided by 365.</t>
  </si>
  <si>
    <t>For 2030, 2040, and 2050 values, equals the difference between the projected total water demand, based on 2016-2025 average and 2030, 2040, and 2050 total water demand targets, divided by the projected total water demand, based on 2016-2025 average.</t>
  </si>
  <si>
    <t>MC reviews this for completeness, because it informs Table 14 (Future Demand - Baseline), which supports minimum requirement 12.1 for water supply. Staff may also offer technical advisory comments.</t>
  </si>
  <si>
    <t>MC reviews this for completeness, because it informs Tables 19 and 21 (Planned Sources and Capacity vs Demand Charts), which support minimum requirements 12.1 and 12.3 for water supply. Staff may also offer technical advisory comments.</t>
  </si>
  <si>
    <t>MC reviews this to ensure the comp plan meets minimum requirement 12.1 for water supply: Include water demand forecasts for all served communities, consistent with the Met Council forecasts for 2030, 2040 and 2050. including completeness and for consistency with forecasts in the rest of the comprehensive plan update. MC also reviews for completeness, because this information informs Table 21 (Capacity vs Demand Charts). Staff may also offer technical advisory comments.</t>
  </si>
  <si>
    <t>MC reviews this to ensure the comp plan meets minimum requirement 12.3 for water supply: Include the difference between projected demand and existing capacity for 2030, 2040, and 2050. Staff may also offer technical advisory comments.</t>
  </si>
  <si>
    <t>Planned treatment design capacity, based on planned improvements</t>
  </si>
  <si>
    <t>Change in source capacity</t>
  </si>
  <si>
    <t>Planned source capacity, based on planned improvements</t>
  </si>
  <si>
    <t>Current Total Source Capacity</t>
  </si>
  <si>
    <t>Current Firm Source Capacity</t>
  </si>
  <si>
    <t>Equals the product of the change in source capacity (gallons per minute) multiplied by 1,440 minutes per day</t>
  </si>
  <si>
    <t>Equals the values in rows 4-15 of column E in the 14 Future Demand - Baseline worksheet</t>
  </si>
  <si>
    <t>Equals the values in rows 4-15 of column J in the 16 Future Demand - Adjusted worksheet</t>
  </si>
  <si>
    <t>Equals the values in rows 4-15 of column I in the 16 Future Demand - Adjusted worksheet</t>
  </si>
  <si>
    <t>Equals cell B8 in the 12 Summary Calculations worksheet</t>
  </si>
  <si>
    <t>Equals cell B9 in the 12 Summary Calculations worksheet</t>
  </si>
  <si>
    <t>Equals cell B11 in the 12 Summary Calculations worksheet</t>
  </si>
  <si>
    <t>Current Treatment Capacity</t>
  </si>
  <si>
    <t>Planned Total Source Capacity</t>
  </si>
  <si>
    <t>Planned Treatment Capacity</t>
  </si>
  <si>
    <r>
      <rPr>
        <i/>
        <u/>
        <sz val="11"/>
        <rFont val="Aptos Display"/>
        <family val="2"/>
        <scheme val="major"/>
      </rPr>
      <t>Worksheet:</t>
    </r>
    <r>
      <rPr>
        <sz val="11"/>
        <rFont val="Aptos Display"/>
        <family val="2"/>
        <scheme val="major"/>
      </rPr>
      <t xml:space="preserve"> 19 Planned Sources;
</t>
    </r>
    <r>
      <rPr>
        <i/>
        <u/>
        <sz val="11"/>
        <rFont val="Aptos Display"/>
        <family val="2"/>
        <scheme val="major"/>
      </rPr>
      <t>Cells:</t>
    </r>
    <r>
      <rPr>
        <sz val="11"/>
        <rFont val="Aptos Display"/>
        <family val="2"/>
        <scheme val="major"/>
      </rPr>
      <t xml:space="preserve">  F4-F15 </t>
    </r>
  </si>
  <si>
    <r>
      <rPr>
        <i/>
        <u/>
        <sz val="11"/>
        <rFont val="Aptos Display"/>
        <family val="2"/>
        <scheme val="major"/>
      </rPr>
      <t>Worksheet:</t>
    </r>
    <r>
      <rPr>
        <sz val="11"/>
        <rFont val="Aptos Display"/>
        <family val="2"/>
        <scheme val="major"/>
      </rPr>
      <t xml:space="preserve"> 17 Planned Treatment;
</t>
    </r>
    <r>
      <rPr>
        <i/>
        <u/>
        <sz val="11"/>
        <rFont val="Aptos Display"/>
        <family val="2"/>
        <scheme val="major"/>
      </rPr>
      <t>Cells:</t>
    </r>
    <r>
      <rPr>
        <sz val="11"/>
        <rFont val="Aptos Display"/>
        <family val="2"/>
        <scheme val="major"/>
      </rPr>
      <t xml:space="preserve">  D4-D15 </t>
    </r>
  </si>
  <si>
    <t>For each year, equals the total of water demand by all wholesale customer communities</t>
  </si>
  <si>
    <t>People</t>
  </si>
  <si>
    <t>Unitless (ratio)</t>
  </si>
  <si>
    <t>10-year average (2016-2025):  Estimated outdoor demand</t>
  </si>
  <si>
    <t>Gallons per day</t>
  </si>
  <si>
    <t>Gallons per person per day</t>
  </si>
  <si>
    <t>Gallons per year</t>
  </si>
  <si>
    <t>Equals the average of population served in your community for years 2016-2025</t>
  </si>
  <si>
    <t>Water treatment plant filter backwash influent</t>
  </si>
  <si>
    <r>
      <rPr>
        <b/>
        <sz val="12"/>
        <color rgb="FF153D64"/>
        <rFont val="Aptos Display"/>
        <family val="2"/>
      </rPr>
      <t xml:space="preserve">Table 11. </t>
    </r>
    <r>
      <rPr>
        <sz val="12"/>
        <color rgb="FF153D64"/>
        <rFont val="Aptos Display"/>
        <family val="2"/>
      </rPr>
      <t>Information about water supply sources including points where water is  withdrawn (pumped) from sources such as wells and intake structures/pumping stations. For water supply systems that use surface water sources, this table may also include surface water bodies or watersheds that contribute flow to your intake structure or pumping station. This information helps estimate current water system capacity and capital improvement planning.</t>
    </r>
  </si>
  <si>
    <r>
      <t xml:space="preserve">Does this source pump to a treatment plant? </t>
    </r>
    <r>
      <rPr>
        <sz val="11"/>
        <color theme="1"/>
        <rFont val="Aptos Display"/>
        <family val="2"/>
        <scheme val="major"/>
      </rPr>
      <t>Note: By law, untreated surface water cannot be pumped directly to distribution and must be treated</t>
    </r>
  </si>
  <si>
    <t>trend in the amount</t>
  </si>
  <si>
    <t>of water pumped</t>
  </si>
  <si>
    <t>and purchased</t>
  </si>
  <si>
    <t>from any  wholesale</t>
  </si>
  <si>
    <t>providers.</t>
  </si>
  <si>
    <t>Chart showing the</t>
  </si>
  <si>
    <t>Scale for left axis on chart</t>
  </si>
  <si>
    <t>Scale for right axis on chart</t>
  </si>
  <si>
    <t>3 Meters - Source Data_Type Installation or Facility</t>
  </si>
  <si>
    <t>2 Meters - Customer Data_Type of Meter</t>
  </si>
  <si>
    <t>2 Meters - Customer Data_Customer Billing Category</t>
  </si>
  <si>
    <t>3 Meters - Source Data_Type of Meter</t>
  </si>
  <si>
    <t>7 Historic Large Users_Use Category</t>
  </si>
  <si>
    <t>7 Historic Large Users_Agreements/Worked With This Customer</t>
  </si>
  <si>
    <t>9 Current Treatment_Type of Plant</t>
  </si>
  <si>
    <t>9 Current Treatment_Status</t>
  </si>
  <si>
    <t>10 Current Storage_Type</t>
  </si>
  <si>
    <t>10 Current Storage_Status</t>
  </si>
  <si>
    <t>11 Current Sources_Type</t>
  </si>
  <si>
    <t>11 Current Sources_Status</t>
  </si>
  <si>
    <t>11 Current Sources_Pump to Treatment Plant</t>
  </si>
  <si>
    <t>17 18 19 20 Planned Infrastructure_ Improvement Type</t>
  </si>
  <si>
    <t>2 3 Meters_Did Recalibration Meet Standards</t>
  </si>
  <si>
    <t>trend in projected</t>
  </si>
  <si>
    <t>water demand, if</t>
  </si>
  <si>
    <t>2016-2025 trends</t>
  </si>
  <si>
    <t>continue into the</t>
  </si>
  <si>
    <t>future.</t>
  </si>
  <si>
    <t>See charts below for trends over time.</t>
  </si>
  <si>
    <t>trend in population</t>
  </si>
  <si>
    <t xml:space="preserve">public water supply </t>
  </si>
  <si>
    <t>served by the</t>
  </si>
  <si>
    <t>system.</t>
  </si>
  <si>
    <t>Large water users are identified to support water efficiency planning and emergency response considerations. Summary statistics are calculated based on the information provided.</t>
  </si>
  <si>
    <t>NOTE: Information about retail and wholesale customers is reported in different tables. This reflects differences in the type and level of data typically available (for example, billing data for retail customers versus bulk sales data for wholesale customers).</t>
  </si>
  <si>
    <t>- future population served,</t>
  </si>
  <si>
    <t>- water conservation targets, and</t>
  </si>
  <si>
    <t>- future water demand under baseline, high, and low scenarios.</t>
  </si>
  <si>
    <t>Enter data in cells outlined in bold (light green cells). Pay attention to the units.</t>
  </si>
  <si>
    <t>If you are in the Twin Cities metropolitan area, you can save or print as PDF to attach to your comprehensive plan update.</t>
  </si>
  <si>
    <t>- What to enter (outlined green cells)</t>
  </si>
  <si>
    <t>MC reviews this for completeness, because it it informs Tables 14 (Future Demand - Baseline), which supports minimum requirement 12.1 for water supply. MC also reviews for compatability with neighboring communities' plans, if neighboring communities are served. Staff may also offer technical advisory comments.</t>
  </si>
  <si>
    <t>MC reviews this for completeness, because it informs Tables 14 (Future Demand - Baseline), which supports minimum requirement 12.1 for water supply. MC also reviews for compatability with neighboring communities' plans, if neighboring communities provide a source of water. Staff may also offer technical advisory comments.</t>
  </si>
  <si>
    <t>Calculated percent change in total water demand from baseline estimates (%)</t>
  </si>
  <si>
    <t>Notes about how percent (%) adjustments were chosen</t>
  </si>
  <si>
    <t>Name of project(s)</t>
  </si>
  <si>
    <t>Notes about planned distribution improvements</t>
  </si>
  <si>
    <r>
      <t>Customer billing category</t>
    </r>
    <r>
      <rPr>
        <b/>
        <sz val="11"/>
        <color rgb="FFFF0000"/>
        <rFont val="Aptos Display"/>
        <family val="2"/>
        <scheme val="major"/>
      </rPr>
      <t xml:space="preserve"> </t>
    </r>
    <r>
      <rPr>
        <sz val="11"/>
        <color theme="1"/>
        <rFont val="Aptos Display"/>
        <family val="2"/>
        <scheme val="major"/>
      </rPr>
      <t>(choose from dropdown)</t>
    </r>
  </si>
  <si>
    <t>Name of facility</t>
  </si>
  <si>
    <r>
      <t>Type of treatment facility</t>
    </r>
    <r>
      <rPr>
        <sz val="11"/>
        <color theme="1"/>
        <rFont val="Aptos Display"/>
        <family val="2"/>
        <scheme val="major"/>
      </rPr>
      <t xml:space="preserve"> (choose from dropdown)</t>
    </r>
  </si>
  <si>
    <r>
      <t>Type of storage</t>
    </r>
    <r>
      <rPr>
        <sz val="11"/>
        <color theme="1"/>
        <rFont val="Aptos Display"/>
        <family val="2"/>
        <scheme val="major"/>
      </rPr>
      <t xml:space="preserve"> (choose from dropdown)</t>
    </r>
  </si>
  <si>
    <r>
      <rPr>
        <b/>
        <sz val="11"/>
        <color rgb="FF000000"/>
        <rFont val="Aptos Display"/>
        <family val="2"/>
      </rPr>
      <t xml:space="preserve">Type of water source </t>
    </r>
    <r>
      <rPr>
        <sz val="11"/>
        <color rgb="FF000000"/>
        <rFont val="Aptos Display"/>
        <family val="2"/>
      </rPr>
      <t>(choose from dropdown)</t>
    </r>
  </si>
  <si>
    <r>
      <t xml:space="preserve">Percent adjustment to </t>
    </r>
    <r>
      <rPr>
        <b/>
        <u/>
        <sz val="11"/>
        <color theme="1"/>
        <rFont val="Aptos Display"/>
        <family val="2"/>
        <scheme val="major"/>
      </rPr>
      <t>reduce</t>
    </r>
    <r>
      <rPr>
        <b/>
        <sz val="11"/>
        <color theme="1"/>
        <rFont val="Aptos Display"/>
        <family val="2"/>
        <scheme val="major"/>
      </rPr>
      <t xml:space="preserve"> projected water demand, compared to baseline estimates </t>
    </r>
    <r>
      <rPr>
        <sz val="11"/>
        <color theme="1"/>
        <rFont val="Aptos Display"/>
        <family val="2"/>
        <scheme val="major"/>
      </rPr>
      <t>(use negative numbers)</t>
    </r>
  </si>
  <si>
    <r>
      <t>Percent adjustment to</t>
    </r>
    <r>
      <rPr>
        <b/>
        <u/>
        <sz val="11"/>
        <color theme="1"/>
        <rFont val="Aptos Display"/>
        <family val="2"/>
        <scheme val="major"/>
      </rPr>
      <t xml:space="preserve"> increase</t>
    </r>
    <r>
      <rPr>
        <b/>
        <sz val="11"/>
        <color theme="1"/>
        <rFont val="Aptos Display"/>
        <family val="2"/>
        <scheme val="major"/>
      </rPr>
      <t xml:space="preserve"> projected water demand, compared to baseline estimates </t>
    </r>
    <r>
      <rPr>
        <sz val="11"/>
        <color theme="1"/>
        <rFont val="Aptos Display"/>
        <family val="2"/>
        <scheme val="major"/>
      </rPr>
      <t>(use positive numbers)</t>
    </r>
  </si>
  <si>
    <t>All definitions are provided within the context of completing this plan. You may find different definitions elsewhere.</t>
  </si>
  <si>
    <t>Advanced metering infrastructure (AMI)</t>
  </si>
  <si>
    <t>Installation</t>
  </si>
  <si>
    <t>Percent of total 2025 annual demand</t>
  </si>
  <si>
    <r>
      <t xml:space="preserve">Facility purpose </t>
    </r>
    <r>
      <rPr>
        <sz val="11"/>
        <color theme="1"/>
        <rFont val="Aptos Display"/>
        <family val="2"/>
        <scheme val="major"/>
      </rPr>
      <t>(choose from dropdown)</t>
    </r>
  </si>
  <si>
    <t>20 Planned Distribution</t>
  </si>
  <si>
    <t>MC reviews this for completeness, because it it informs Table 14 (Future Demand - Baseline), which supports minimum requirement 12.1 for water supply. MC also reviews for compatability with neighboring communities' plans, if neighboring communities are served. Staff may also offer technical advisory comments.</t>
  </si>
  <si>
    <t>MC reviews this because it should help inform how the comprehensive plan meets minimum requirement 12.5 for water supply: Describe implementation strategies to support emergency preparedness.</t>
  </si>
  <si>
    <t>MC reviews this to ensure the comprehensive plan meets minimum requirement 12.2 for water supply: Include the design capacity, current or typical operating capacity, limitations for existing water supply infrastructure, and status of all water sources. MC also reviews for completeness, because it informs Table 17 (Planned Treatment). Staff may also offer technical advisory comments.</t>
  </si>
  <si>
    <t>MC reviews this to ensure the comprehensive plan meets minimum requirement 12.2 for water supply: Include the design capacity, current or typical operating capacity, limitations for existing water supply infrastructure, and status of all water sources. MC also reviews for completeness, because it informs Table 18 (Planned Storage). Staff may also offer technical advisory comments.</t>
  </si>
  <si>
    <t>MC reviews this to ensure the comprehensive plan meets minimum requirement 12.2 for water supply: Include the design capacity, current or typical operating capacity, limitations for existing water supply infrastructure, and status of all water sources. MC also reviews for completeness, because it informs Table 19 (Planned Sources). Staff may also offer technical advisory comments.</t>
  </si>
  <si>
    <t>MC reviews this for completeness, because it can help inform Table 16 (Future Demand - Adjusted), which supports minimum requirement 12.1 for water supply. Staff may also offer technical advisory comments.</t>
  </si>
  <si>
    <t>MC reviews this to ensure the comprehensive plan meets minimum requirement 12.1 for water supply: Include water demand forecasts for all served communities, consistent with the Met Council forecasts for 2030, 2040 and 2050. including completeness and for consistency with forecasts in the rest of the comprehensive plan update. MC also reviews for completeness, because this information informs Table 21 (Capacity vs Demand Charts). Staff may also offer technical advisory comments.</t>
  </si>
  <si>
    <t>MC reviews this to ensure the comprehensive plan meets minimum requirement 12.6 for water supply: Describe proposed construction of any planned new water supply infrastructure for 2030, 2040, and 2050. MC also reviews for completeness, because this information informs Table 21 (Capacity vs Demand Charts). Staff may also offer technical advisory comments.</t>
  </si>
  <si>
    <t>MC reviews this to ensure the comprehensive plan meets minimum requirement 12.6 for water supply: Describe proposed construction of any planned new water supply infrastructure for 2030, 2040, and 2050. Staff may also offer technical advisory comments.</t>
  </si>
  <si>
    <t>The DNR will review this information to provide recommendations on opportunities for water conservation and as an element of emergency planning. Water conservation, supply and demand reduction measures, and allocation priorities are required elements of the water supply plan per MS 103G.291, Subd. 3.</t>
  </si>
  <si>
    <t>The DNR will review this information to understand how historical water demand metrics were calculated which, in turn, inform projected demands - a required element of the water supply plan per MS 103G.291, Subd, 3.  DNR reviews this as part of its determination of adequacy of the plan to meet the intentions and any requirements of existing DNR permits.</t>
  </si>
  <si>
    <t>DNR reviews this information to understand the adequacy of the water supply system and emergency preparedness - required elements of the water supply plan per MS 103G.291, Subd. 3. This information also informs planned improvements.</t>
  </si>
  <si>
    <t>DNR reviews to make sure calculations run correctly, as this information helps inform planned improvements.</t>
  </si>
  <si>
    <t>The DNR will review this information to provide recommendations on opportunities for water conservation and reduction measures, planned system improvements, and as an element of emergency planning - all required elements of the water supply plan per MS 103G.291, Subd. 3.</t>
  </si>
  <si>
    <t>DNR reviews this information for consistency with the supplier's permit(s). They also review to understand the adequacy of the water supply system, existing water sources, and emergency preparedness - required elements of the water supply plan per MS 103G.291, Subd. 3. This information also informs planned improvements.</t>
  </si>
  <si>
    <t>6 Historic Large Users</t>
  </si>
  <si>
    <t>7 Historic Deliveries</t>
  </si>
  <si>
    <t>Glossary &amp; Acronyms</t>
  </si>
  <si>
    <t>6. Historic Large Customers</t>
  </si>
  <si>
    <t>7. Historic Deliveries</t>
  </si>
  <si>
    <t>Completing this workbook will help you meet the data submittal requirements for your water supply plan update.</t>
  </si>
  <si>
    <r>
      <t>The information you enter here will also help you complete the online water supply plan form</t>
    </r>
    <r>
      <rPr>
        <sz val="11"/>
        <color rgb="FFC00000"/>
        <rFont val="Aptos Display"/>
        <family val="2"/>
        <scheme val="major"/>
      </rPr>
      <t>.</t>
    </r>
  </si>
  <si>
    <r>
      <t>Upload the completed workbook to the online form</t>
    </r>
    <r>
      <rPr>
        <sz val="11"/>
        <color rgb="FFFF0000"/>
        <rFont val="Aptos Display"/>
        <family val="2"/>
        <scheme val="major"/>
      </rPr>
      <t>.</t>
    </r>
  </si>
  <si>
    <t>- Minnesota Permitting and Reporting System (MPARS) account access (login required)</t>
  </si>
  <si>
    <t>- Water Conservation Reporting System (ESP Water) account access (login required)</t>
  </si>
  <si>
    <t>Other - described in notes</t>
  </si>
  <si>
    <t>Unknown - described in notes</t>
  </si>
  <si>
    <t>Did your last meter recalibration show you meet AWWA standards for accuracy for your meter type?</t>
  </si>
  <si>
    <r>
      <rPr>
        <b/>
        <sz val="12"/>
        <color rgb="FF153D64"/>
        <rFont val="Aptos Display"/>
        <family val="2"/>
      </rPr>
      <t>Table 3:</t>
    </r>
    <r>
      <rPr>
        <sz val="12"/>
        <color rgb="FF153D64"/>
        <rFont val="Aptos Display"/>
        <family val="2"/>
      </rPr>
      <t xml:space="preserve"> Information about how water supply is metered before it reaches customers. This information is used to understand how the amount of water pumped from sources, treated, and distributed is measured and reported, to support water accounting and water loss estimates, and to identify uncertainty in reported water volumes. Knowing how sources are metered helps interpret calculations that rely on this data.</t>
    </r>
  </si>
  <si>
    <t>Population living in your community</t>
  </si>
  <si>
    <t>Population served in your community by the public water supply system</t>
  </si>
  <si>
    <r>
      <rPr>
        <b/>
        <sz val="12"/>
        <color rgb="FF153D64"/>
        <rFont val="Aptos Display"/>
        <family val="2"/>
      </rPr>
      <t>Table 5.</t>
    </r>
    <r>
      <rPr>
        <sz val="12"/>
        <color rgb="FF153D64"/>
        <rFont val="Aptos Display"/>
        <family val="2"/>
      </rPr>
      <t xml:space="preserve"> Summary of historic water pumped as well as any water purchased as bulk (wholesale) from neighboring communities/public water supply systems. Some may refer to purchases as water "import". Wholesale providers are the communities/public water suppliers that deliver water to your community. Your community then distributes to and bills your residents and other customers.</t>
    </r>
  </si>
  <si>
    <r>
      <rPr>
        <b/>
        <sz val="12"/>
        <color rgb="FF153D64"/>
        <rFont val="Aptos Display"/>
        <family val="2"/>
      </rPr>
      <t>Table 6.</t>
    </r>
    <r>
      <rPr>
        <sz val="12"/>
        <color rgb="FF153D64"/>
        <rFont val="Aptos Display"/>
        <family val="2"/>
      </rPr>
      <t xml:space="preserve"> Summary of historic water delievered to customers of the public water supply system and as bulk (wholesale) delivery to neighboring communities. This is not the same as the water that is pumped out of sources - it is the water that leaves the treatment plant and is delivered to customer and non-customer users. Wholesale customer communities are communities/public water suppliers that you deliver water to. Some may refer to this as water "export". Wholesale customers then distribute water to and bill their residents and other customers.</t>
    </r>
  </si>
  <si>
    <r>
      <rPr>
        <b/>
        <sz val="11"/>
        <rFont val="Aptos Display"/>
        <family val="2"/>
        <scheme val="major"/>
      </rPr>
      <t xml:space="preserve">Enter notes in cells outlined in bold (light green cells).
Review data.
</t>
    </r>
    <r>
      <rPr>
        <sz val="11"/>
        <rFont val="Aptos Display"/>
        <family val="2"/>
        <scheme val="major"/>
      </rPr>
      <t xml:space="preserve">- You do not need to enter data in this worksheet. The values in italicized, medium gray cells are calculated based on data you entered in previous worksheets.
- Review the data in this table to find and correct any errors. Pay particular attention to units. If a calculation is not working, check to be sure data in outlined green cells has been entered correctly.
</t>
    </r>
    <r>
      <rPr>
        <b/>
        <sz val="11"/>
        <rFont val="Aptos Display"/>
        <family val="2"/>
        <scheme val="major"/>
      </rPr>
      <t>Scroll down to view charts that are based on the calculations in this worksheet.</t>
    </r>
  </si>
  <si>
    <t>Pumping (well/intake/interconnection)</t>
  </si>
  <si>
    <t>Contributes flow to a well or intake (reservoir, watershed)</t>
  </si>
  <si>
    <t>11 Current Sources_Facility Purpose</t>
  </si>
  <si>
    <r>
      <rPr>
        <b/>
        <sz val="11"/>
        <rFont val="Aptos Display"/>
        <family val="2"/>
        <scheme val="major"/>
      </rPr>
      <t xml:space="preserve">Enter data in cells outlined in bold (light green cells).
</t>
    </r>
    <r>
      <rPr>
        <sz val="11"/>
        <rFont val="Aptos Display"/>
        <family val="2"/>
        <scheme val="major"/>
      </rPr>
      <t xml:space="preserve">- If desired, add any notes to suggest a different value than the one calculated and explain why.
- Do NOT enter data in italicized, medium gray cells. Values in these cells are calculated based on data in outlined green cells.
</t>
    </r>
    <r>
      <rPr>
        <b/>
        <sz val="11"/>
        <rFont val="Aptos Display"/>
        <family val="2"/>
        <scheme val="major"/>
      </rPr>
      <t xml:space="preserve">Review data.
</t>
    </r>
    <r>
      <rPr>
        <sz val="11"/>
        <rFont val="Aptos Display"/>
        <family val="2"/>
        <scheme val="major"/>
      </rPr>
      <t>- Review the data in this table to find and correct any errors. Pay particular attention to units.</t>
    </r>
  </si>
  <si>
    <r>
      <rPr>
        <b/>
        <sz val="11"/>
        <rFont val="Aptos Display"/>
        <family val="2"/>
        <scheme val="major"/>
      </rPr>
      <t xml:space="preserve">Enter data in cells outlined in bold (light green cells).
</t>
    </r>
    <r>
      <rPr>
        <sz val="11"/>
        <rFont val="Aptos Display"/>
        <family val="2"/>
        <scheme val="major"/>
      </rPr>
      <t xml:space="preserve">- Pay attention to the units.
- Do not report projected population for wholesale customer communities in this table. Wholesale customers will report their own projected population served in their water supply plans.
- Do NOT enter data in italicized, medium gray cells. Values in these cells are calculated based on data in outlined green cells.
</t>
    </r>
    <r>
      <rPr>
        <b/>
        <sz val="11"/>
        <rFont val="Aptos Display"/>
        <family val="2"/>
        <scheme val="major"/>
      </rPr>
      <t xml:space="preserve">Refer to existing resources to inform this section. Update the information as needed to reflect current data and future planning assumptions.
</t>
    </r>
    <r>
      <rPr>
        <sz val="11"/>
        <color theme="1"/>
        <rFont val="Aptos Display"/>
        <family val="2"/>
        <scheme val="major"/>
      </rPr>
      <t>- Align with the method used to project water demand and report in the Water Supply Plan online form.</t>
    </r>
    <r>
      <rPr>
        <b/>
        <sz val="11"/>
        <color rgb="FFFF0000"/>
        <rFont val="Aptos Display"/>
        <family val="2"/>
        <scheme val="major"/>
      </rPr>
      <t xml:space="preserve">
</t>
    </r>
    <r>
      <rPr>
        <sz val="11"/>
        <rFont val="Aptos Display"/>
        <family val="2"/>
        <scheme val="major"/>
      </rPr>
      <t xml:space="preserve">- Table 7 in your previous DNR-approved water supply plan may provide useful information to help complete part of this table.
- The MN Demographic Center provides county-level information for the entire state (https://mn.gov/admin/demography/data-by-topic/population-data/our-projections/).
- The Met Council provides projected total population and households for communities in the Twin Cities metro region ) (https://metrocouncil.org/Data-and-Maps/Research-and-Data/Thrive-2040-Forecasts/Local-Forecasts-to-2050-(1).aspx
- Water supply system operators' records and experience.
</t>
    </r>
    <r>
      <rPr>
        <b/>
        <sz val="11"/>
        <rFont val="Aptos Display"/>
        <family val="2"/>
        <scheme val="major"/>
      </rPr>
      <t>Review data.</t>
    </r>
    <r>
      <rPr>
        <sz val="11"/>
        <rFont val="Aptos Display"/>
        <family val="2"/>
        <scheme val="major"/>
      </rPr>
      <t xml:space="preserve">
- Review the data in this table to find and correct any errors. Pay particular attention to units.</t>
    </r>
  </si>
  <si>
    <r>
      <rPr>
        <b/>
        <sz val="12"/>
        <color rgb="FF153D64"/>
        <rFont val="Aptos Display"/>
        <family val="2"/>
      </rPr>
      <t>Table 16:</t>
    </r>
    <r>
      <rPr>
        <sz val="12"/>
        <color rgb="FF153D64"/>
        <rFont val="Aptos Display"/>
        <family val="2"/>
      </rPr>
      <t xml:space="preserve"> Range of future water demand based on adjustments to the baseline forecast. This table shows how your community's future water demand could change if conditions differ from the baseline estimate (Table 14). The high scenario scenario reflects demand if water use is higher than expected (for example, due to growth; higher use customers; or hotter, drier conditions). The low scenario reflects demand if water use is lower than expected (for example, due to conservation; efficiency; or slower growth).</t>
    </r>
  </si>
  <si>
    <t>Automated meter</t>
  </si>
  <si>
    <t>Average day water demand*</t>
  </si>
  <si>
    <t>Conservation rate structure</t>
  </si>
  <si>
    <t>Consumptive use</t>
  </si>
  <si>
    <t>Chemicals or materials that may pose a threat to human health or the environment, often characterized by a perceived, potential, or real threat. CECs include a variety of substances such as pharmaceuticals, personal care products, industrial chemicals, and agricultural products, which may be detected in water bodies and have not yet been fully regulated.</t>
  </si>
  <si>
    <t>Cost estimate</t>
  </si>
  <si>
    <t>Customer billing category</t>
  </si>
  <si>
    <t>Declining block rate structure</t>
  </si>
  <si>
    <t>Distribution system</t>
  </si>
  <si>
    <t>Drinking water supply management area (DWSMA)</t>
  </si>
  <si>
    <t>ESPWater</t>
  </si>
  <si>
    <t>Historic large volume users</t>
  </si>
  <si>
    <t>Twenty users or customers with the highest volumes of annual water use according to recent billing information.</t>
  </si>
  <si>
    <t>Low flow fixtures/appliances</t>
  </si>
  <si>
    <t xml:space="preserve">A device that measures the volume of water that passes through a pipe or channel. </t>
  </si>
  <si>
    <t>Metered connection</t>
  </si>
  <si>
    <t>Metered residential service connections</t>
  </si>
  <si>
    <t>Nonessential water demand</t>
  </si>
  <si>
    <t>Outdoor water demand*</t>
  </si>
  <si>
    <t>Population served</t>
  </si>
  <si>
    <t>Primary and secondary drinking water contaminants</t>
  </si>
  <si>
    <t>Remotely read meter</t>
  </si>
  <si>
    <t>Residential service connections</t>
  </si>
  <si>
    <t>Residential water demand by commercial/institutional customers</t>
  </si>
  <si>
    <t>Resource protection threshold</t>
  </si>
  <si>
    <t>Retail customer community</t>
  </si>
  <si>
    <t>Smart meter</t>
  </si>
  <si>
    <t>Systematic data handling errors (SDHEs)</t>
  </si>
  <si>
    <t>Trout stream</t>
  </si>
  <si>
    <t>Uniform rate structure</t>
  </si>
  <si>
    <t>Unmetered water demand</t>
  </si>
  <si>
    <t>Water allocation priorities</t>
  </si>
  <si>
    <t>Water conservation and efficiency</t>
  </si>
  <si>
    <t>Water demand projection</t>
  </si>
  <si>
    <t>Water pumped from May-October</t>
  </si>
  <si>
    <t>Water pumped from November-April</t>
  </si>
  <si>
    <t>Water supplier services</t>
  </si>
  <si>
    <t>Well interference</t>
  </si>
  <si>
    <t>A situation where pumping from a high-capacity well lowers the water level in an aquifer below the pump intake of a nearby, shallower well, causing it to lose water access. Well interference situations are governed by Minnesota Rules 6115.0730.</t>
  </si>
  <si>
    <t>Wholesale customer community</t>
  </si>
  <si>
    <t>Wholesale provider</t>
  </si>
  <si>
    <t>Flat fee structure</t>
  </si>
  <si>
    <t>The EPA sets National Primary Drinking Water Regulations establishing mandatory and legally enforceable water quality standards for drinking water contaminants, which protect the public against consumption of drinking water contaminants that present a risk to human health. Additionally, EPA sets National Secondary Drinking Water Standards establishing non-mandatory, non-enforceable water quality standards for 15 contaminants that do not pose a threat to human health, but impact aesthetic considerations such as taste, color, and odor.</t>
  </si>
  <si>
    <t>The average daily volume of water pumped from all water supply sources over a given time. To calculate average daily water demand for a given year, divide the total amount of water pumped in that year by the number of days in that year. The water supply plan also considers a ten-year period to account for year-to-year variability in projecting future average day water demands.</t>
  </si>
  <si>
    <t>Calcareous fen</t>
  </si>
  <si>
    <t>Rare and distinctive wetlands, dependent on a constant supply of cold groundwater. Because they are dependent on groundwater and are one of the rarest natural communities in the United States, they are a protected resource in Minnesota. The DNR has identified approximately 200 in the state. They may not be filled, drained or otherwise degraded.</t>
  </si>
  <si>
    <t>Change in capacity*</t>
  </si>
  <si>
    <t>The difference between current water infrastructure capacity (treatment, sources, storage) and proposed future capacity, considering planned infrastructure improvements (examples: expansion or decommissioning of existing facilities).</t>
  </si>
  <si>
    <t>Commercial/industrial/institutional (C/I/I) water demand</t>
  </si>
  <si>
    <t>Community public water system</t>
  </si>
  <si>
    <t>A water supply system that provides water where people live.</t>
  </si>
  <si>
    <t>Water withdrawn from groundwater and surface water sources that is not directly returned to its original source. All groundwater withdrawals are consumptive unless the water is returned to the aquifer from which it was obtained. Surface water withdrawals are considered consumptive if the water is not directly returned to the source so that it is available for immediate further use.</t>
  </si>
  <si>
    <t>Contaminants of emerging concern (CEC)</t>
  </si>
  <si>
    <t>A general estimate of the cost of planned improvements to treatment, storage, supply sources, and water distribution systems. These estimates are typically based on current market conditions and planning-level assumptions. They may be used to compare alternatives and support long-range infrastructure planning.</t>
  </si>
  <si>
    <t>Current or typical operating capacity*</t>
  </si>
  <si>
    <t>Date of maximum day demand</t>
  </si>
  <si>
    <t>Water distribution systems consist of an interconnected series of pipes, valves, storage facilities (water tanks, water towers, reservoirs), water purification facilities, pumping stations, hydrants, and components that convey drinking water and provide fire protection needs for cities, homes, hospitals, schools, businesses, industries and other facilities.</t>
  </si>
  <si>
    <t>Domestic use</t>
  </si>
  <si>
    <t>The DNR’s water conservation reporting tool, which includes a mandatory water accounting section and optional direct and indirect conservation sections.</t>
  </si>
  <si>
    <t>Facility purpose (water supply system)</t>
  </si>
  <si>
    <t>Firm capacity*</t>
  </si>
  <si>
    <t>The amount of water a system can supply when its largest pump, surface water intake, or interconnection is out of service. It is used to evaluate system reliability during equipment failures or maintenance.</t>
  </si>
  <si>
    <t>A category describing the purpose of a planned infrastructure project addressing treatment, storage, water supply sources, or distribution:
·         decommissioning
·         expansion or addition
·        repair, replacement, or rehabilitation</t>
  </si>
  <si>
    <t>Increasing block rate structure</t>
  </si>
  <si>
    <t>Indoor water demand*</t>
  </si>
  <si>
    <t>Plumbing fixtures and appliances designed to reduce water use while delivering the same performance as a conventional fixture. Low-flow fixtures or appliances meeting certain standards are certified and labeled with the U.S. Environmental Protection Agency WaterSense logo.</t>
  </si>
  <si>
    <t>Maximum day water demand (MDD)*</t>
  </si>
  <si>
    <t>Municipal community public water supply system</t>
  </si>
  <si>
    <t>Municipal water use</t>
  </si>
  <si>
    <t>Non-community public water supply system</t>
  </si>
  <si>
    <t>Water used for purposes that are not for human consumption or needed to protect public health or safety and can be reduced or paused during water shortages. This includes uses such as lawn and landscape irrigation; irrigation for golf courses, athletic fields, and parks; car washing; ornamental fountains; and similar discretionary uses. Water used for public cooling features, such as public swimming pools and splash pads, is not considered nonessential in this context because it supports public health during extreme heat events. Nonessential water demand is the lowest water allocation priority, per Minnesota Statutes 103G.261.</t>
  </si>
  <si>
    <t>Nonmunicipal community public water supply system</t>
  </si>
  <si>
    <t>Non-residential water demand*</t>
  </si>
  <si>
    <t>Non-transient non-community public water supply system</t>
  </si>
  <si>
    <t>Peaking factor*</t>
  </si>
  <si>
    <t>Per person water demand*</t>
  </si>
  <si>
    <t>Total volume of water needed for the population served over a certain amount of time, reported as an average volume per person. Formerly known as per capita water demand, which has the same meaning.</t>
  </si>
  <si>
    <t>Planned capacity*</t>
  </si>
  <si>
    <t>The total number of people living in a community, unless otherwise specified. This is different from population served by the public water supply system. Use the Minnesota State Demographic Center’s PopFinder data to find total population.</t>
  </si>
  <si>
    <t>Potential sources to fund planned treatment, storage, supply, and distribution improvements. This information does not assume that these sources have been committed or finalized. This is intended to support long-range planning.</t>
  </si>
  <si>
    <t>Public water supplier</t>
  </si>
  <si>
    <t>Ratio of maximum day to average day water demand*</t>
  </si>
  <si>
    <t>Real and apparent water loss*</t>
  </si>
  <si>
    <t>A water meter that measures water use and transmits meter readings electronically to the water utility without requiring a physical, on-site meter reading. Data may be collected through drive-by, walk-by, or fixed network systems and is used for billing, water use tracking, and system management. Previously called automated meters.</t>
  </si>
  <si>
    <t>The total number of residential customer connections to the water system. For multifamily dwellings, each residential unit is ideally reported as a single residential service connection.</t>
  </si>
  <si>
    <t>Residential water demand*</t>
  </si>
  <si>
    <t xml:space="preserve">Residential water use per person per day* </t>
  </si>
  <si>
    <t>A formal or informal benchmark, limit, or trigger point established to identify when a natural resource is at risk of degradation or overuse. These thresholds may be based on ecological indicators, regulatory limits, or planning targets. They are used to guide water supply planning decisions and evaluate potential impacts of water withdrawals.</t>
  </si>
  <si>
    <t>Source capacity*</t>
  </si>
  <si>
    <t>The maximum amount of water that can be supplied from all water sources under normal operating conditions, without accounting for redundancy or reliability constraints. It is typically determined using pump capacities, well yields, or system records and is used to evaluate whether existing sources can meet future water demand.</t>
  </si>
  <si>
    <t>Status (infrastructure)</t>
  </si>
  <si>
    <t>Supplier</t>
  </si>
  <si>
    <t>Total annual water pumped*</t>
  </si>
  <si>
    <t>Total annual water purchased from wholesale providers*</t>
  </si>
  <si>
    <t>Treatment capacity*</t>
  </si>
  <si>
    <t>The maximum amount of water that existing treatment facilities can treat and deliver daily under normal operating conditions, without accounting for redundancy or reliability constraints. This value is typically based on design specifications or operating records and is used to determine whether treatment facilities can meet projected water demand.</t>
  </si>
  <si>
    <t>A stream officially designated by the DNR as supporting trout populations or trout habitat. These streams often depend on cold groundwater inputs and may be sensitive to groundwater withdrawals.</t>
  </si>
  <si>
    <t>Ultimate (full) build-out</t>
  </si>
  <si>
    <t>The condition in which a community has reached its maximum planned level of development. At ultimate (full) build-out, land that is planned for development has been developed at the densities identified in local land use plans or zoning. Communities estimate ultimate build-out using comprehensive plans and future land use maps that show where development is expected to occur. In water supply planning, the build-out condition helps estimate the highest potential long-term water demand and determine whether water sources and infrastructure will be adequate for future conditions.</t>
  </si>
  <si>
    <t>Unaccounted water</t>
  </si>
  <si>
    <t>Unmet future demand*</t>
  </si>
  <si>
    <t>Utility</t>
  </si>
  <si>
    <t>Water audit</t>
  </si>
  <si>
    <t>Water delivered*</t>
  </si>
  <si>
    <t>Water demand (use)*</t>
  </si>
  <si>
    <t>Water demand projection scenario, baseline*</t>
  </si>
  <si>
    <t>Water demand projection scenarios, low/high*</t>
  </si>
  <si>
    <t>Water meter</t>
  </si>
  <si>
    <t>Wholesale water delivery</t>
  </si>
  <si>
    <t>AWWA</t>
  </si>
  <si>
    <t>American Water Works Association</t>
  </si>
  <si>
    <t>DNR</t>
  </si>
  <si>
    <t>Minnesota Department of Natural Resources</t>
  </si>
  <si>
    <t>DWSMA</t>
  </si>
  <si>
    <t>Drinking Water Supply Management Area</t>
  </si>
  <si>
    <t>EPA</t>
  </si>
  <si>
    <t>Environmental Protection Agency</t>
  </si>
  <si>
    <t>ESP Water</t>
  </si>
  <si>
    <t>Water Conservation Reporting System (ESP Water)</t>
  </si>
  <si>
    <t>GPCD</t>
  </si>
  <si>
    <t>Gallons per Capita (Person) per Year</t>
  </si>
  <si>
    <t>GPD</t>
  </si>
  <si>
    <t>Gallons per Day</t>
  </si>
  <si>
    <t>MC</t>
  </si>
  <si>
    <t>Metropolitan Council</t>
  </si>
  <si>
    <t>MDH</t>
  </si>
  <si>
    <t>Minnesota Department of Health</t>
  </si>
  <si>
    <t>MGD</t>
  </si>
  <si>
    <t>Million Gallons per Day</t>
  </si>
  <si>
    <t>MGY</t>
  </si>
  <si>
    <t>Million Gallons per Year</t>
  </si>
  <si>
    <t>MnTAP</t>
  </si>
  <si>
    <t>Minnesota Technical Assistance Program</t>
  </si>
  <si>
    <t>MNDWIS</t>
  </si>
  <si>
    <t>Minnesota Drinking Water Information System</t>
  </si>
  <si>
    <t>MPARS</t>
  </si>
  <si>
    <t>Minnesota Permitting and Reporting System</t>
  </si>
  <si>
    <t>MPCA</t>
  </si>
  <si>
    <t>Minnesota Pollution Control Agency</t>
  </si>
  <si>
    <t>PWS</t>
  </si>
  <si>
    <t>Public Water Supplier</t>
  </si>
  <si>
    <t>SDHE</t>
  </si>
  <si>
    <t>Systematic data handling errors</t>
  </si>
  <si>
    <t>TERM</t>
  </si>
  <si>
    <r>
      <t>A technology that allows two-way communication between customers’ water meters and a utility’s billing, distribution, and control systems, giving the customer and utility the ability to share information about water usage in real time. See also “</t>
    </r>
    <r>
      <rPr>
        <b/>
        <sz val="11"/>
        <color rgb="FF000000"/>
        <rFont val="Aptos Display"/>
        <family val="2"/>
        <scheme val="major"/>
      </rPr>
      <t>smart meter</t>
    </r>
    <r>
      <rPr>
        <sz val="11"/>
        <color rgb="FF000000"/>
        <rFont val="Aptos Display"/>
        <family val="2"/>
        <scheme val="major"/>
      </rPr>
      <t>.”</t>
    </r>
  </si>
  <si>
    <r>
      <t>See “</t>
    </r>
    <r>
      <rPr>
        <b/>
        <sz val="11"/>
        <color rgb="FF000000"/>
        <rFont val="Aptos Display"/>
        <family val="2"/>
        <scheme val="major"/>
      </rPr>
      <t>remotely read meters</t>
    </r>
    <r>
      <rPr>
        <sz val="11"/>
        <color rgb="FF000000"/>
        <rFont val="Aptos Display"/>
        <family val="2"/>
        <scheme val="major"/>
      </rPr>
      <t>.” Automated meter is a term used in previous water supply plans.</t>
    </r>
  </si>
  <si>
    <r>
      <t xml:space="preserve">The total volume of water delivered to non-residential customers for commercial, industrial, and institutional activities. This includes water used in businesses, industries, and institutions such as restaurants, offices, manufacturing facilities, schools, and hospitals. Some C/I/I customers provide water for residential-type uses (for example, apartment buildings, dormitories, or assisted living facilities). In these cases, the portion of water used for household purposes is considered </t>
    </r>
    <r>
      <rPr>
        <b/>
        <sz val="11"/>
        <color rgb="FF000000"/>
        <rFont val="Aptos Display"/>
        <family val="2"/>
        <scheme val="major"/>
      </rPr>
      <t>residential water demand</t>
    </r>
    <r>
      <rPr>
        <sz val="11"/>
        <color rgb="FF000000"/>
        <rFont val="Aptos Display"/>
        <family val="2"/>
        <scheme val="major"/>
      </rPr>
      <t xml:space="preserve">, even if the customer is billed as commercial or institutional. The DNR considers water used by multifamily housing and similar uses to be residential. </t>
    </r>
    <r>
      <rPr>
        <b/>
        <sz val="11"/>
        <color rgb="FF000000"/>
        <rFont val="Aptos Display"/>
        <family val="2"/>
        <scheme val="major"/>
      </rPr>
      <t>Supplier</t>
    </r>
    <r>
      <rPr>
        <sz val="11"/>
        <color rgb="FF000000"/>
        <rFont val="Aptos Display"/>
        <family val="2"/>
        <scheme val="major"/>
      </rPr>
      <t xml:space="preserve">s should report it as such to facilitate emergency planning and any necessary </t>
    </r>
    <r>
      <rPr>
        <b/>
        <sz val="11"/>
        <color rgb="FF000000"/>
        <rFont val="Aptos Display"/>
        <family val="2"/>
        <scheme val="major"/>
      </rPr>
      <t>water allocation.</t>
    </r>
  </si>
  <si>
    <r>
      <t xml:space="preserve">A rate structure that encourages conservation. This may include:
·         tiered </t>
    </r>
    <r>
      <rPr>
        <b/>
        <sz val="11"/>
        <color rgb="FF000000"/>
        <rFont val="Aptos Display"/>
        <family val="2"/>
        <scheme val="major"/>
      </rPr>
      <t>increasing block rates</t>
    </r>
    <r>
      <rPr>
        <sz val="11"/>
        <color rgb="FF000000"/>
        <rFont val="Aptos Display"/>
        <family val="2"/>
        <scheme val="major"/>
      </rPr>
      <t xml:space="preserve">, 
·         seasonal rates (higher in summer), 
·         time of use rates, 
·         individualized goal rates, or 
·         excess use rates.
Required under Minnesota Statutes 103G.291 unless a </t>
    </r>
    <r>
      <rPr>
        <b/>
        <sz val="11"/>
        <color rgb="FF000000"/>
        <rFont val="Aptos Display"/>
        <family val="2"/>
        <scheme val="major"/>
      </rPr>
      <t>supplier’s water conservation</t>
    </r>
    <r>
      <rPr>
        <sz val="11"/>
        <color rgb="FF000000"/>
        <rFont val="Aptos Display"/>
        <family val="2"/>
        <scheme val="major"/>
      </rPr>
      <t xml:space="preserve"> program achieves demand reduction.</t>
    </r>
  </si>
  <si>
    <r>
      <t xml:space="preserve">The rate at which a well, treatment facility, or other water supply facility normally operates under routine conditions, usually expressed as a flow rate (for example, gallons per minute or gallons per day). </t>
    </r>
    <r>
      <rPr>
        <b/>
        <sz val="11"/>
        <color rgb="FF000000"/>
        <rFont val="Aptos Display"/>
        <family val="2"/>
        <scheme val="major"/>
      </rPr>
      <t>Supplier</t>
    </r>
    <r>
      <rPr>
        <sz val="11"/>
        <color rgb="FF000000"/>
        <rFont val="Aptos Display"/>
        <family val="2"/>
        <scheme val="major"/>
      </rPr>
      <t xml:space="preserve">s can estimate this value using typical operating data, often based on an average of multiple recent years. Current or typical operating capacity reflects how a </t>
    </r>
    <r>
      <rPr>
        <b/>
        <sz val="11"/>
        <color rgb="FF000000"/>
        <rFont val="Aptos Display"/>
        <family val="2"/>
        <scheme val="major"/>
      </rPr>
      <t>supplier</t>
    </r>
    <r>
      <rPr>
        <sz val="11"/>
        <color rgb="FF000000"/>
        <rFont val="Aptos Display"/>
        <family val="2"/>
        <scheme val="major"/>
      </rPr>
      <t xml:space="preserve"> generally runs its </t>
    </r>
    <r>
      <rPr>
        <b/>
        <sz val="11"/>
        <color rgb="FF000000"/>
        <rFont val="Aptos Display"/>
        <family val="2"/>
        <scheme val="major"/>
      </rPr>
      <t>facilities</t>
    </r>
    <r>
      <rPr>
        <sz val="11"/>
        <color rgb="FF000000"/>
        <rFont val="Aptos Display"/>
        <family val="2"/>
        <scheme val="major"/>
      </rPr>
      <t xml:space="preserve"> and is often lower than the facility’s </t>
    </r>
    <r>
      <rPr>
        <b/>
        <sz val="11"/>
        <color rgb="FF000000"/>
        <rFont val="Aptos Display"/>
        <family val="2"/>
        <scheme val="major"/>
      </rPr>
      <t>design capacity</t>
    </r>
    <r>
      <rPr>
        <sz val="11"/>
        <color rgb="FF000000"/>
        <rFont val="Aptos Display"/>
        <family val="2"/>
        <scheme val="major"/>
      </rPr>
      <t>. It is used in planning to represent typical system operation rather than short-term peak or emergency output.</t>
    </r>
  </si>
  <si>
    <r>
      <t xml:space="preserve">A system of classification used by a water </t>
    </r>
    <r>
      <rPr>
        <b/>
        <sz val="11"/>
        <color rgb="FF000000"/>
        <rFont val="Aptos Display"/>
        <family val="2"/>
        <scheme val="major"/>
      </rPr>
      <t>supplier</t>
    </r>
    <r>
      <rPr>
        <sz val="11"/>
        <color rgb="FF000000"/>
        <rFont val="Aptos Display"/>
        <family val="2"/>
        <scheme val="major"/>
      </rPr>
      <t xml:space="preserve"> to group customers with similar usage and cost-of-service characteristics, primarily to establish appropriate rate structures and communication strategies. </t>
    </r>
    <r>
      <rPr>
        <b/>
        <sz val="11"/>
        <color rgb="FF000000"/>
        <rFont val="Aptos Display"/>
        <family val="2"/>
        <scheme val="major"/>
      </rPr>
      <t>Supplier</t>
    </r>
    <r>
      <rPr>
        <sz val="11"/>
        <color rgb="FF000000"/>
        <rFont val="Aptos Display"/>
        <family val="2"/>
        <scheme val="major"/>
      </rPr>
      <t>s use these categories for billing customers.</t>
    </r>
  </si>
  <si>
    <r>
      <t xml:space="preserve">The date when a </t>
    </r>
    <r>
      <rPr>
        <b/>
        <sz val="11"/>
        <color rgb="FF000000"/>
        <rFont val="Aptos Display"/>
        <family val="2"/>
        <scheme val="major"/>
      </rPr>
      <t>supplier</t>
    </r>
    <r>
      <rPr>
        <sz val="11"/>
        <color rgb="FF000000"/>
        <rFont val="Aptos Display"/>
        <family val="2"/>
        <scheme val="major"/>
      </rPr>
      <t xml:space="preserve">’s highest </t>
    </r>
    <r>
      <rPr>
        <b/>
        <sz val="11"/>
        <color rgb="FF000000"/>
        <rFont val="Aptos Display"/>
        <family val="2"/>
        <scheme val="major"/>
      </rPr>
      <t>water demand</t>
    </r>
    <r>
      <rPr>
        <sz val="11"/>
        <color rgb="FF000000"/>
        <rFont val="Aptos Display"/>
        <family val="2"/>
        <scheme val="major"/>
      </rPr>
      <t xml:space="preserve"> occurred during any given year. The highest water demand typically occurs in the summer, when irrigation is at its peak. However, the date of </t>
    </r>
    <r>
      <rPr>
        <b/>
        <sz val="11"/>
        <color rgb="FF000000"/>
        <rFont val="Aptos Display"/>
        <family val="2"/>
        <scheme val="major"/>
      </rPr>
      <t>maximum day demand</t>
    </r>
    <r>
      <rPr>
        <sz val="11"/>
        <color rgb="FF000000"/>
        <rFont val="Aptos Display"/>
        <family val="2"/>
        <scheme val="major"/>
      </rPr>
      <t xml:space="preserve"> may happen at any time due to extraordinary water use (examples: major firefighting event or a significant water main break).</t>
    </r>
  </si>
  <si>
    <r>
      <t xml:space="preserve">This is the opposite of the </t>
    </r>
    <r>
      <rPr>
        <b/>
        <sz val="11"/>
        <color rgb="FF000000"/>
        <rFont val="Aptos Display"/>
        <family val="2"/>
        <scheme val="major"/>
      </rPr>
      <t>increasing block</t>
    </r>
    <r>
      <rPr>
        <sz val="11"/>
        <color rgb="FF000000"/>
        <rFont val="Aptos Display"/>
        <family val="2"/>
        <scheme val="major"/>
      </rPr>
      <t xml:space="preserve"> </t>
    </r>
    <r>
      <rPr>
        <b/>
        <sz val="11"/>
        <color rgb="FF000000"/>
        <rFont val="Aptos Display"/>
        <family val="2"/>
        <scheme val="major"/>
      </rPr>
      <t>rate structure</t>
    </r>
    <r>
      <rPr>
        <sz val="11"/>
        <color rgb="FF000000"/>
        <rFont val="Aptos Display"/>
        <family val="2"/>
        <scheme val="major"/>
      </rPr>
      <t xml:space="preserve">. It is a rate structure where the unit of each succeeding block of usage is charged at a lower unit rate than the previous block(s). This is not a </t>
    </r>
    <r>
      <rPr>
        <b/>
        <sz val="11"/>
        <color rgb="FF000000"/>
        <rFont val="Aptos Display"/>
        <family val="2"/>
        <scheme val="major"/>
      </rPr>
      <t>conservation rate structure</t>
    </r>
    <r>
      <rPr>
        <sz val="11"/>
        <color rgb="FF000000"/>
        <rFont val="Aptos Display"/>
        <family val="2"/>
        <scheme val="major"/>
      </rPr>
      <t>.</t>
    </r>
  </si>
  <si>
    <r>
      <t xml:space="preserve">The maximum flow rate or volume that a </t>
    </r>
    <r>
      <rPr>
        <b/>
        <sz val="11"/>
        <color rgb="FF000000"/>
        <rFont val="Aptos Display"/>
        <family val="2"/>
        <scheme val="major"/>
      </rPr>
      <t>facility</t>
    </r>
    <r>
      <rPr>
        <sz val="11"/>
        <color rgb="FF000000"/>
        <rFont val="Aptos Display"/>
        <family val="2"/>
        <scheme val="major"/>
      </rPr>
      <t xml:space="preserve"> or system was designed to handle, based on engineering specifications.</t>
    </r>
  </si>
  <si>
    <r>
      <t xml:space="preserve">Water used for general household purposes for human needs such as cooking, cleaning, drinking, washing, and waste disposal, and uses for on-farm livestock watering excluding commercial livestock operations which use more than 10,000 gallons per day and 1,000,000 gallons per year. Differs from </t>
    </r>
    <r>
      <rPr>
        <b/>
        <sz val="11"/>
        <color rgb="FF000000"/>
        <rFont val="Aptos Display"/>
        <family val="2"/>
        <scheme val="major"/>
      </rPr>
      <t>residential use</t>
    </r>
    <r>
      <rPr>
        <sz val="11"/>
        <color rgb="FF000000"/>
        <rFont val="Aptos Display"/>
        <family val="2"/>
        <scheme val="major"/>
      </rPr>
      <t xml:space="preserve"> because it does not include </t>
    </r>
    <r>
      <rPr>
        <b/>
        <sz val="11"/>
        <color rgb="FF000000"/>
        <rFont val="Aptos Display"/>
        <family val="2"/>
        <scheme val="major"/>
      </rPr>
      <t>nonessential use</t>
    </r>
    <r>
      <rPr>
        <sz val="11"/>
        <color rgb="FF000000"/>
        <rFont val="Aptos Display"/>
        <family val="2"/>
        <scheme val="major"/>
      </rPr>
      <t xml:space="preserve">. </t>
    </r>
  </si>
  <si>
    <r>
      <t xml:space="preserve">A specific physical component of the </t>
    </r>
    <r>
      <rPr>
        <b/>
        <sz val="11"/>
        <color rgb="FF000000"/>
        <rFont val="Aptos Display"/>
        <family val="2"/>
        <scheme val="major"/>
      </rPr>
      <t xml:space="preserve">public water supply </t>
    </r>
    <r>
      <rPr>
        <sz val="11"/>
        <color rgb="FF000000"/>
        <rFont val="Aptos Display"/>
        <family val="2"/>
        <scheme val="major"/>
      </rPr>
      <t>system. Facilities include wells, surface water intakes, treatment plants, storage structures, pump stations, and major components of the distribution system. See also “</t>
    </r>
    <r>
      <rPr>
        <b/>
        <sz val="11"/>
        <color rgb="FF000000"/>
        <rFont val="Aptos Display"/>
        <family val="2"/>
        <scheme val="major"/>
      </rPr>
      <t>installation</t>
    </r>
    <r>
      <rPr>
        <sz val="11"/>
        <color rgb="FF000000"/>
        <rFont val="Aptos Display"/>
        <family val="2"/>
        <scheme val="major"/>
      </rPr>
      <t>.”</t>
    </r>
  </si>
  <si>
    <r>
      <t xml:space="preserve">The purpose a source </t>
    </r>
    <r>
      <rPr>
        <b/>
        <sz val="11"/>
        <color rgb="FF000000"/>
        <rFont val="Aptos Display"/>
        <family val="2"/>
        <scheme val="major"/>
      </rPr>
      <t>facility</t>
    </r>
    <r>
      <rPr>
        <sz val="11"/>
        <color rgb="FF000000"/>
        <rFont val="Aptos Display"/>
        <family val="2"/>
        <scheme val="major"/>
      </rPr>
      <t xml:space="preserve"> serves within the overall water supply system. Examples of these facilities include wells, interconnections, surface water intakes where water is pumped from a source; or watersheds and reservoirs that contribute water to surface water intakes. </t>
    </r>
  </si>
  <si>
    <r>
      <t xml:space="preserve">A rate structure where all customers are charged the same fee, regardless of the amount of water used. Flat fees are not a </t>
    </r>
    <r>
      <rPr>
        <b/>
        <sz val="11"/>
        <color rgb="FF000000"/>
        <rFont val="Aptos Display"/>
        <family val="2"/>
        <scheme val="major"/>
      </rPr>
      <t>conservation rate structure</t>
    </r>
    <r>
      <rPr>
        <sz val="11"/>
        <color rgb="FF000000"/>
        <rFont val="Aptos Display"/>
        <family val="2"/>
        <scheme val="major"/>
      </rPr>
      <t>.</t>
    </r>
  </si>
  <si>
    <r>
      <t xml:space="preserve"> Each individual source water well and/or pump included in a DNR water appropriation permit. See also “</t>
    </r>
    <r>
      <rPr>
        <b/>
        <sz val="11"/>
        <color rgb="FF000000"/>
        <rFont val="Aptos Display"/>
        <family val="2"/>
        <scheme val="major"/>
      </rPr>
      <t>facility.</t>
    </r>
    <r>
      <rPr>
        <sz val="11"/>
        <color rgb="FF000000"/>
        <rFont val="Aptos Display"/>
        <family val="2"/>
        <scheme val="major"/>
      </rPr>
      <t>”</t>
    </r>
  </si>
  <si>
    <r>
      <t xml:space="preserve">The highest amount of water pumped during a 24-hour period in a given year. Supply </t>
    </r>
    <r>
      <rPr>
        <b/>
        <sz val="11"/>
        <color rgb="FF000000"/>
        <rFont val="Aptos Display"/>
        <family val="2"/>
        <scheme val="major"/>
      </rPr>
      <t>facilities</t>
    </r>
    <r>
      <rPr>
        <sz val="11"/>
        <color rgb="FF000000"/>
        <rFont val="Aptos Display"/>
        <family val="2"/>
        <scheme val="major"/>
      </rPr>
      <t xml:space="preserve"> are typically designed to supply water at a rate that is equal to or greater than the system’s maximum day demand. Maximum day water demand is determined from the system’s historical pumping data and can be used to project future demands.</t>
    </r>
  </si>
  <si>
    <r>
      <t xml:space="preserve">A service connection equipped with a </t>
    </r>
    <r>
      <rPr>
        <b/>
        <sz val="11"/>
        <color rgb="FF000000"/>
        <rFont val="Aptos Display"/>
        <family val="2"/>
        <scheme val="major"/>
      </rPr>
      <t xml:space="preserve">meter </t>
    </r>
    <r>
      <rPr>
        <sz val="11"/>
        <color rgb="FF000000"/>
        <rFont val="Aptos Display"/>
        <family val="2"/>
        <scheme val="major"/>
      </rPr>
      <t>that measures the volume of water delivered to a customer.</t>
    </r>
  </si>
  <si>
    <r>
      <t xml:space="preserve">The number of </t>
    </r>
    <r>
      <rPr>
        <b/>
        <sz val="11"/>
        <color rgb="FF000000"/>
        <rFont val="Aptos Display"/>
        <family val="2"/>
        <scheme val="major"/>
      </rPr>
      <t>residential service connections</t>
    </r>
    <r>
      <rPr>
        <sz val="11"/>
        <color rgb="FF000000"/>
        <rFont val="Aptos Display"/>
        <family val="2"/>
        <scheme val="major"/>
      </rPr>
      <t xml:space="preserve"> to the water system that have </t>
    </r>
    <r>
      <rPr>
        <b/>
        <sz val="11"/>
        <color rgb="FF000000"/>
        <rFont val="Aptos Display"/>
        <family val="2"/>
        <scheme val="major"/>
      </rPr>
      <t>meters</t>
    </r>
    <r>
      <rPr>
        <sz val="11"/>
        <color rgb="FF000000"/>
        <rFont val="Aptos Display"/>
        <family val="2"/>
        <scheme val="major"/>
      </rPr>
      <t>. For multifamily dwellings, report each residential unit as an individual user.</t>
    </r>
  </si>
  <si>
    <r>
      <t xml:space="preserve">A </t>
    </r>
    <r>
      <rPr>
        <b/>
        <sz val="11"/>
        <color rgb="FF000000"/>
        <rFont val="Aptos Display"/>
        <family val="2"/>
        <scheme val="major"/>
      </rPr>
      <t>public water supply system</t>
    </r>
    <r>
      <rPr>
        <sz val="11"/>
        <color rgb="FF000000"/>
        <rFont val="Aptos Display"/>
        <family val="2"/>
        <scheme val="major"/>
      </rPr>
      <t xml:space="preserve"> that provides water to at least 25 year-round residents or serves 15 service connections used by year-round residents.</t>
    </r>
  </si>
  <si>
    <r>
      <t xml:space="preserve">Water used for public services such as hydrant flushing, ice skating rinks, public swimming pools, city park irrigation, back-flushing at water treatment facilities, sanitary sewer system jetting, and/or other uses. Previously known as </t>
    </r>
    <r>
      <rPr>
        <b/>
        <sz val="11"/>
        <color rgb="FF000000"/>
        <rFont val="Aptos Display"/>
        <family val="2"/>
        <scheme val="major"/>
      </rPr>
      <t>water supplier services</t>
    </r>
    <r>
      <rPr>
        <sz val="11"/>
        <color rgb="FF000000"/>
        <rFont val="Aptos Display"/>
        <family val="2"/>
        <scheme val="major"/>
      </rPr>
      <t>.</t>
    </r>
  </si>
  <si>
    <r>
      <t xml:space="preserve">A </t>
    </r>
    <r>
      <rPr>
        <b/>
        <sz val="11"/>
        <color rgb="FF000000"/>
        <rFont val="Aptos Display"/>
        <family val="2"/>
        <scheme val="major"/>
      </rPr>
      <t>public water supply system</t>
    </r>
    <r>
      <rPr>
        <sz val="11"/>
        <color rgb="FF000000"/>
        <rFont val="Aptos Display"/>
        <family val="2"/>
        <scheme val="major"/>
      </rPr>
      <t xml:space="preserve"> that provides water in places where people work, gather and play.</t>
    </r>
  </si>
  <si>
    <r>
      <t xml:space="preserve">A </t>
    </r>
    <r>
      <rPr>
        <b/>
        <sz val="11"/>
        <color rgb="FF000000"/>
        <rFont val="Aptos Display"/>
        <family val="2"/>
        <scheme val="major"/>
      </rPr>
      <t>public water supply system</t>
    </r>
    <r>
      <rPr>
        <sz val="11"/>
        <color rgb="FF000000"/>
        <rFont val="Aptos Display"/>
        <family val="2"/>
        <scheme val="major"/>
      </rPr>
      <t xml:space="preserve"> for entities like manufactured home parks, apartment buildings, senior living facilities, prisons, and others with their own source of water.</t>
    </r>
  </si>
  <si>
    <r>
      <t xml:space="preserve">All water delivered to customers for any purpose other than </t>
    </r>
    <r>
      <rPr>
        <b/>
        <sz val="11"/>
        <color rgb="FF000000"/>
        <rFont val="Aptos Display"/>
        <family val="2"/>
        <scheme val="major"/>
      </rPr>
      <t>residential use</t>
    </r>
    <r>
      <rPr>
        <sz val="11"/>
        <color rgb="FF000000"/>
        <rFont val="Aptos Display"/>
        <family val="2"/>
        <scheme val="major"/>
      </rPr>
      <t>. Non-residential demand can include water delivered for agricultural, commercial, industrial, or institutional purposes. Some customers may have both residential and non-residential demand (see “</t>
    </r>
    <r>
      <rPr>
        <b/>
        <sz val="11"/>
        <color rgb="FF000000"/>
        <rFont val="Aptos Display"/>
        <family val="2"/>
        <scheme val="major"/>
      </rPr>
      <t>residential demand by commercial/institutional users</t>
    </r>
    <r>
      <rPr>
        <sz val="11"/>
        <color rgb="FF000000"/>
        <rFont val="Aptos Display"/>
        <family val="2"/>
        <scheme val="major"/>
      </rPr>
      <t xml:space="preserve">”) regardless of their customer billing category. </t>
    </r>
  </si>
  <si>
    <r>
      <t xml:space="preserve">A </t>
    </r>
    <r>
      <rPr>
        <b/>
        <sz val="11"/>
        <color rgb="FF000000"/>
        <rFont val="Aptos Display"/>
        <family val="2"/>
        <scheme val="major"/>
      </rPr>
      <t>public water supply system</t>
    </r>
    <r>
      <rPr>
        <sz val="11"/>
        <color rgb="FF000000"/>
        <rFont val="Aptos Display"/>
        <family val="2"/>
        <scheme val="major"/>
      </rPr>
      <t xml:space="preserve"> that serves at least 25 of the same people at least 6 months a year (examples: schools, offices, factories).</t>
    </r>
  </si>
  <si>
    <r>
      <t xml:space="preserve">An estimate of water used outdoors, including, but not limited to, landscape irrigation, outdoor cleaning, and outdoor recreational uses. It is estimated by subtracting the </t>
    </r>
    <r>
      <rPr>
        <b/>
        <sz val="11"/>
        <color rgb="FF000000"/>
        <rFont val="Aptos Display"/>
        <family val="2"/>
        <scheme val="major"/>
      </rPr>
      <t>total water pumped</t>
    </r>
    <r>
      <rPr>
        <sz val="11"/>
        <color rgb="FF000000"/>
        <rFont val="Aptos Display"/>
        <family val="2"/>
        <scheme val="major"/>
      </rPr>
      <t xml:space="preserve"> during the during the non-growing season (November–April), when use is assumed to be primarily indoors, from the </t>
    </r>
    <r>
      <rPr>
        <b/>
        <sz val="11"/>
        <color rgb="FF000000"/>
        <rFont val="Aptos Display"/>
        <family val="2"/>
        <scheme val="major"/>
      </rPr>
      <t>total water pumped</t>
    </r>
    <r>
      <rPr>
        <sz val="11"/>
        <color rgb="FF000000"/>
        <rFont val="Aptos Display"/>
        <family val="2"/>
        <scheme val="major"/>
      </rPr>
      <t xml:space="preserve"> during the growing season (May–October), when both indoor and outdoor water use occur. This method assumes that </t>
    </r>
    <r>
      <rPr>
        <b/>
        <sz val="11"/>
        <color rgb="FF000000"/>
        <rFont val="Aptos Display"/>
        <family val="2"/>
        <scheme val="major"/>
      </rPr>
      <t>indoor water use</t>
    </r>
    <r>
      <rPr>
        <sz val="11"/>
        <color rgb="FF000000"/>
        <rFont val="Aptos Display"/>
        <family val="2"/>
        <scheme val="major"/>
      </rPr>
      <t xml:space="preserve"> is relatively consistent throughout the year.</t>
    </r>
  </si>
  <si>
    <r>
      <t>See “</t>
    </r>
    <r>
      <rPr>
        <b/>
        <sz val="11"/>
        <color rgb="FF000000"/>
        <rFont val="Aptos Display"/>
        <family val="2"/>
        <scheme val="major"/>
      </rPr>
      <t>ratio of maximum day to average day water demand.</t>
    </r>
    <r>
      <rPr>
        <sz val="11"/>
        <color rgb="FF000000"/>
        <rFont val="Aptos Display"/>
        <family val="2"/>
        <scheme val="major"/>
      </rPr>
      <t>”</t>
    </r>
  </si>
  <si>
    <r>
      <t>A comparison of how maximum daily use compares to average daily use. It is calculated by dividing maximum day demand by average day demand. This can be an indicator of seasonal fluctuations in water demand and inform infrastructure planning and conservation efforts. See also “</t>
    </r>
    <r>
      <rPr>
        <b/>
        <sz val="11"/>
        <color rgb="FF000000"/>
        <rFont val="Aptos Display"/>
        <family val="2"/>
        <scheme val="major"/>
      </rPr>
      <t>peaking factor</t>
    </r>
    <r>
      <rPr>
        <sz val="11"/>
        <color rgb="FF000000"/>
        <rFont val="Aptos Display"/>
        <family val="2"/>
        <scheme val="major"/>
      </rPr>
      <t>.”</t>
    </r>
  </si>
  <si>
    <r>
      <t xml:space="preserve">The amount of water delivered to commercial or institutional accounts that is used for household purposes. This includes water used in places such as apartment buildings, assisted living facilities, dormitories, and similar housing where water is billed to a non-residential customer but used for residential activities. This water should be counted as </t>
    </r>
    <r>
      <rPr>
        <b/>
        <sz val="11"/>
        <color rgb="FF000000"/>
        <rFont val="Aptos Display"/>
        <family val="2"/>
        <scheme val="major"/>
      </rPr>
      <t>residential water demand</t>
    </r>
    <r>
      <rPr>
        <sz val="11"/>
        <color rgb="FF000000"/>
        <rFont val="Aptos Display"/>
        <family val="2"/>
        <scheme val="major"/>
      </rPr>
      <t xml:space="preserve">, even though it is delivered through a commercial or institutional account. If this use cannot be determined directly through customer billing information, </t>
    </r>
    <r>
      <rPr>
        <b/>
        <sz val="11"/>
        <color rgb="FF000000"/>
        <rFont val="Aptos Display"/>
        <family val="2"/>
        <scheme val="major"/>
      </rPr>
      <t>suppliers</t>
    </r>
    <r>
      <rPr>
        <sz val="11"/>
        <color rgb="FF000000"/>
        <rFont val="Aptos Display"/>
        <family val="2"/>
        <scheme val="major"/>
      </rPr>
      <t xml:space="preserve"> may estimate it.</t>
    </r>
  </si>
  <si>
    <r>
      <t xml:space="preserve">The average amount of water used for residential purposes by the population served per day. It is calculated by dividing total </t>
    </r>
    <r>
      <rPr>
        <b/>
        <sz val="11"/>
        <color rgb="FF000000"/>
        <rFont val="Aptos Display"/>
        <family val="2"/>
        <scheme val="major"/>
      </rPr>
      <t>residential water use</t>
    </r>
    <r>
      <rPr>
        <sz val="11"/>
        <color rgb="FF000000"/>
        <rFont val="Aptos Display"/>
        <family val="2"/>
        <scheme val="major"/>
      </rPr>
      <t xml:space="preserve"> each year by the </t>
    </r>
    <r>
      <rPr>
        <b/>
        <sz val="11"/>
        <color rgb="FF000000"/>
        <rFont val="Aptos Display"/>
        <family val="2"/>
        <scheme val="major"/>
      </rPr>
      <t>population served</t>
    </r>
    <r>
      <rPr>
        <sz val="11"/>
        <color rgb="FF000000"/>
        <rFont val="Aptos Display"/>
        <family val="2"/>
        <scheme val="major"/>
      </rPr>
      <t xml:space="preserve"> and then dividing by the number of days in the year. It is typically expressed as gallons per person per day. </t>
    </r>
  </si>
  <si>
    <r>
      <t xml:space="preserve">Retail customer communities are secondary communities that a </t>
    </r>
    <r>
      <rPr>
        <b/>
        <sz val="11"/>
        <color rgb="FF000000"/>
        <rFont val="Aptos Display"/>
        <family val="2"/>
        <scheme val="major"/>
      </rPr>
      <t>supplier</t>
    </r>
    <r>
      <rPr>
        <sz val="11"/>
        <color rgb="FF000000"/>
        <rFont val="Aptos Display"/>
        <family val="2"/>
        <scheme val="major"/>
      </rPr>
      <t xml:space="preserve"> provides water supply service to, including responsibility for delivery and customer billing.</t>
    </r>
  </si>
  <si>
    <r>
      <t xml:space="preserve">A main element of </t>
    </r>
    <r>
      <rPr>
        <b/>
        <sz val="11"/>
        <color rgb="FF000000"/>
        <rFont val="Aptos Display"/>
        <family val="2"/>
        <scheme val="major"/>
      </rPr>
      <t>advanced metering infrastructure</t>
    </r>
    <r>
      <rPr>
        <sz val="11"/>
        <color rgb="FF000000"/>
        <rFont val="Aptos Display"/>
        <family val="2"/>
        <scheme val="major"/>
      </rPr>
      <t xml:space="preserve">, smart meters are electronic measuring devices that record water consumption in real-time and automatically transmit the data to a </t>
    </r>
    <r>
      <rPr>
        <b/>
        <sz val="11"/>
        <color rgb="FF000000"/>
        <rFont val="Aptos Display"/>
        <family val="2"/>
        <scheme val="major"/>
      </rPr>
      <t>supplier</t>
    </r>
    <r>
      <rPr>
        <sz val="11"/>
        <color rgb="FF000000"/>
        <rFont val="Aptos Display"/>
        <family val="2"/>
        <scheme val="major"/>
      </rPr>
      <t>.</t>
    </r>
  </si>
  <si>
    <r>
      <t>See “</t>
    </r>
    <r>
      <rPr>
        <b/>
        <sz val="11"/>
        <color rgb="FF000000"/>
        <rFont val="Aptos Display"/>
        <family val="2"/>
        <scheme val="major"/>
      </rPr>
      <t>public water supplier</t>
    </r>
    <r>
      <rPr>
        <sz val="11"/>
        <color rgb="FF000000"/>
        <rFont val="Aptos Display"/>
        <family val="2"/>
        <scheme val="major"/>
      </rPr>
      <t>.”</t>
    </r>
  </si>
  <si>
    <r>
      <t xml:space="preserve">The cumulative amount of water withdrawn from a </t>
    </r>
    <r>
      <rPr>
        <b/>
        <sz val="11"/>
        <color rgb="FF000000"/>
        <rFont val="Aptos Display"/>
        <family val="2"/>
        <scheme val="major"/>
      </rPr>
      <t>supplier</t>
    </r>
    <r>
      <rPr>
        <sz val="11"/>
        <color rgb="FF000000"/>
        <rFont val="Aptos Display"/>
        <family val="2"/>
        <scheme val="major"/>
      </rPr>
      <t>’s</t>
    </r>
    <r>
      <rPr>
        <b/>
        <sz val="11"/>
        <color rgb="FF000000"/>
        <rFont val="Aptos Display"/>
        <family val="2"/>
        <scheme val="major"/>
      </rPr>
      <t xml:space="preserve"> </t>
    </r>
    <r>
      <rPr>
        <sz val="11"/>
        <color rgb="FF000000"/>
        <rFont val="Aptos Display"/>
        <family val="2"/>
        <scheme val="major"/>
      </rPr>
      <t xml:space="preserve">own surface and groundwater water supply sources during the year. Does not include water purchased from </t>
    </r>
    <r>
      <rPr>
        <b/>
        <sz val="11"/>
        <color rgb="FF000000"/>
        <rFont val="Aptos Display"/>
        <family val="2"/>
        <scheme val="major"/>
      </rPr>
      <t>wholesale providers</t>
    </r>
    <r>
      <rPr>
        <sz val="11"/>
        <color rgb="FF000000"/>
        <rFont val="Aptos Display"/>
        <family val="2"/>
        <scheme val="major"/>
      </rPr>
      <t>.</t>
    </r>
  </si>
  <si>
    <r>
      <t xml:space="preserve">The cumulative amount of water purchased and received from </t>
    </r>
    <r>
      <rPr>
        <b/>
        <sz val="11"/>
        <color rgb="FF000000"/>
        <rFont val="Aptos Display"/>
        <family val="2"/>
        <scheme val="major"/>
      </rPr>
      <t>wholesale providers</t>
    </r>
    <r>
      <rPr>
        <sz val="11"/>
        <color rgb="FF000000"/>
        <rFont val="Aptos Display"/>
        <family val="2"/>
        <scheme val="major"/>
      </rPr>
      <t xml:space="preserve"> during the year. </t>
    </r>
  </si>
  <si>
    <r>
      <t>See “</t>
    </r>
    <r>
      <rPr>
        <b/>
        <sz val="11"/>
        <color rgb="FF000000"/>
        <rFont val="Aptos Display"/>
        <family val="2"/>
        <scheme val="major"/>
      </rPr>
      <t>real and apparent losses.</t>
    </r>
    <r>
      <rPr>
        <sz val="11"/>
        <color rgb="FF000000"/>
        <rFont val="Aptos Display"/>
        <family val="2"/>
        <scheme val="major"/>
      </rPr>
      <t>”</t>
    </r>
  </si>
  <si>
    <r>
      <t xml:space="preserve">A rate structure with a constant per unit price for all metered units of water delivered. It differs from a </t>
    </r>
    <r>
      <rPr>
        <b/>
        <sz val="11"/>
        <color rgb="FF000000"/>
        <rFont val="Aptos Display"/>
        <family val="2"/>
        <scheme val="major"/>
      </rPr>
      <t xml:space="preserve">flat fee </t>
    </r>
    <r>
      <rPr>
        <sz val="11"/>
        <color rgb="FF000000"/>
        <rFont val="Aptos Display"/>
        <family val="2"/>
        <scheme val="major"/>
      </rPr>
      <t xml:space="preserve">in that it requires metered service. Some </t>
    </r>
    <r>
      <rPr>
        <b/>
        <sz val="11"/>
        <color rgb="FF000000"/>
        <rFont val="Aptos Display"/>
        <family val="2"/>
        <scheme val="major"/>
      </rPr>
      <t>utilities</t>
    </r>
    <r>
      <rPr>
        <sz val="11"/>
        <color rgb="FF000000"/>
        <rFont val="Aptos Display"/>
        <family val="2"/>
        <scheme val="major"/>
      </rPr>
      <t xml:space="preserve"> charge varying user groups different rates such as charging residential households one rate and industrial users a different rate. Constant block rates provide some stability for </t>
    </r>
    <r>
      <rPr>
        <b/>
        <sz val="11"/>
        <color rgb="FF000000"/>
        <rFont val="Aptos Display"/>
        <family val="2"/>
        <scheme val="major"/>
      </rPr>
      <t>utilities</t>
    </r>
    <r>
      <rPr>
        <sz val="11"/>
        <color rgb="FF000000"/>
        <rFont val="Aptos Display"/>
        <family val="2"/>
        <scheme val="major"/>
      </rPr>
      <t xml:space="preserve"> and encourage </t>
    </r>
    <r>
      <rPr>
        <b/>
        <sz val="11"/>
        <color rgb="FF000000"/>
        <rFont val="Aptos Display"/>
        <family val="2"/>
        <scheme val="major"/>
      </rPr>
      <t>water conservation</t>
    </r>
    <r>
      <rPr>
        <sz val="11"/>
        <color rgb="FF000000"/>
        <rFont val="Aptos Display"/>
        <family val="2"/>
        <scheme val="major"/>
      </rPr>
      <t xml:space="preserve"> because the consumer bill varies with water usage.</t>
    </r>
  </si>
  <si>
    <r>
      <t xml:space="preserve">The difference between the amount of water that a </t>
    </r>
    <r>
      <rPr>
        <b/>
        <sz val="11"/>
        <color rgb="FF000000"/>
        <rFont val="Aptos Display"/>
        <family val="2"/>
        <scheme val="major"/>
      </rPr>
      <t>supplier</t>
    </r>
    <r>
      <rPr>
        <sz val="11"/>
        <color rgb="FF000000"/>
        <rFont val="Aptos Display"/>
        <family val="2"/>
        <scheme val="major"/>
      </rPr>
      <t xml:space="preserve"> can distribute and the amount of </t>
    </r>
    <r>
      <rPr>
        <b/>
        <sz val="11"/>
        <color rgb="FF000000"/>
        <rFont val="Aptos Display"/>
        <family val="2"/>
        <scheme val="major"/>
      </rPr>
      <t>water demand</t>
    </r>
    <r>
      <rPr>
        <sz val="11"/>
        <color rgb="FF000000"/>
        <rFont val="Aptos Display"/>
        <family val="2"/>
        <scheme val="major"/>
      </rPr>
      <t xml:space="preserve"> at a future time.</t>
    </r>
  </si>
  <si>
    <r>
      <t>See “</t>
    </r>
    <r>
      <rPr>
        <b/>
        <sz val="11"/>
        <color rgb="FF000000"/>
        <rFont val="Aptos Display"/>
        <family val="2"/>
        <scheme val="major"/>
      </rPr>
      <t>public water supplier.”</t>
    </r>
  </si>
  <si>
    <r>
      <t xml:space="preserve">The process of accounting for all water in a water system to develop an understanding of the integrity of the water system and its operation. Water audits are reported in </t>
    </r>
    <r>
      <rPr>
        <b/>
        <sz val="11"/>
        <color rgb="FF000000"/>
        <rFont val="Aptos Display"/>
        <family val="2"/>
        <scheme val="major"/>
      </rPr>
      <t>ESPWater</t>
    </r>
    <r>
      <rPr>
        <sz val="11"/>
        <color rgb="FF000000"/>
        <rFont val="Aptos Display"/>
        <family val="2"/>
        <scheme val="major"/>
      </rPr>
      <t xml:space="preserve"> and use a simplified framework based on the American Water Works Association’s (AWWA) manual, </t>
    </r>
    <r>
      <rPr>
        <i/>
        <sz val="11"/>
        <color rgb="FF000000"/>
        <rFont val="Aptos Display"/>
        <family val="2"/>
        <scheme val="major"/>
      </rPr>
      <t xml:space="preserve">M36 Water Audits and Loss Control Programs. </t>
    </r>
    <r>
      <rPr>
        <sz val="11"/>
        <color rgb="FF000000"/>
        <rFont val="Aptos Display"/>
        <family val="2"/>
        <scheme val="major"/>
      </rPr>
      <t xml:space="preserve">AWWA provides a “Free Water Audit Software” that provides a more detailed audit method than </t>
    </r>
    <r>
      <rPr>
        <b/>
        <sz val="11"/>
        <color rgb="FF000000"/>
        <rFont val="Aptos Display"/>
        <family val="2"/>
        <scheme val="major"/>
      </rPr>
      <t>ESPWater</t>
    </r>
    <r>
      <rPr>
        <sz val="11"/>
        <color rgb="FF000000"/>
        <rFont val="Aptos Display"/>
        <family val="2"/>
        <scheme val="major"/>
      </rPr>
      <t xml:space="preserve"> does.</t>
    </r>
  </si>
  <si>
    <r>
      <t xml:space="preserve">The amount of water delivered to users such as residential and nonresidential customers and wholesale customer communities. Typically recorded in public water supply system and billing records. </t>
    </r>
    <r>
      <rPr>
        <b/>
        <sz val="11"/>
        <color rgb="FF000000"/>
        <rFont val="Aptos Display"/>
        <family val="2"/>
        <scheme val="major"/>
      </rPr>
      <t>Water delivered</t>
    </r>
    <r>
      <rPr>
        <sz val="11"/>
        <color rgb="FF000000"/>
        <rFont val="Aptos Display"/>
        <family val="2"/>
        <scheme val="major"/>
      </rPr>
      <t xml:space="preserve"> is not the same as </t>
    </r>
    <r>
      <rPr>
        <b/>
        <sz val="11"/>
        <color rgb="FF000000"/>
        <rFont val="Aptos Display"/>
        <family val="2"/>
        <scheme val="major"/>
      </rPr>
      <t>water pumped</t>
    </r>
    <r>
      <rPr>
        <sz val="11"/>
        <color rgb="FF000000"/>
        <rFont val="Aptos Display"/>
        <family val="2"/>
        <scheme val="major"/>
      </rPr>
      <t>.</t>
    </r>
  </si>
  <si>
    <r>
      <t xml:space="preserve">The total volume of water consumed through different uses, including any water losses during distribution and use. Water demand can be divided into various sectors, such as </t>
    </r>
    <r>
      <rPr>
        <b/>
        <sz val="11"/>
        <color rgb="FF000000"/>
        <rFont val="Aptos Display"/>
        <family val="2"/>
        <scheme val="major"/>
      </rPr>
      <t>residential</t>
    </r>
    <r>
      <rPr>
        <sz val="11"/>
        <color rgb="FF000000"/>
        <rFont val="Aptos Display"/>
        <family val="2"/>
        <scheme val="major"/>
      </rPr>
      <t xml:space="preserve"> and </t>
    </r>
    <r>
      <rPr>
        <b/>
        <sz val="11"/>
        <color rgb="FF000000"/>
        <rFont val="Aptos Display"/>
        <family val="2"/>
        <scheme val="major"/>
      </rPr>
      <t>non-residential</t>
    </r>
    <r>
      <rPr>
        <sz val="11"/>
        <color rgb="FF000000"/>
        <rFont val="Aptos Display"/>
        <family val="2"/>
        <scheme val="major"/>
      </rPr>
      <t>. Water demand is often expressed as a total volume or as the volume of water used per person per day or per person per year. Water demand and water use are often used interchangeably. In general, water demand may be used for planning and water use may describe volumes used for a specific purpose.</t>
    </r>
  </si>
  <si>
    <r>
      <t xml:space="preserve">An estimate of </t>
    </r>
    <r>
      <rPr>
        <b/>
        <sz val="11"/>
        <color rgb="FF000000"/>
        <rFont val="Aptos Display"/>
        <family val="2"/>
        <scheme val="major"/>
      </rPr>
      <t xml:space="preserve">water demand </t>
    </r>
    <r>
      <rPr>
        <sz val="11"/>
        <color rgb="FF000000"/>
        <rFont val="Aptos Display"/>
        <family val="2"/>
        <scheme val="major"/>
      </rPr>
      <t>in a future planning year, based on an analysis of historical data and assumptions about the future.</t>
    </r>
  </si>
  <si>
    <r>
      <t xml:space="preserve">An estimate of </t>
    </r>
    <r>
      <rPr>
        <b/>
        <sz val="11"/>
        <color rgb="FF000000"/>
        <rFont val="Aptos Display"/>
        <family val="2"/>
        <scheme val="major"/>
      </rPr>
      <t>water demand</t>
    </r>
    <r>
      <rPr>
        <sz val="11"/>
        <color rgb="FF000000"/>
        <rFont val="Aptos Display"/>
        <family val="2"/>
        <scheme val="major"/>
      </rPr>
      <t xml:space="preserve"> in a future planning year based on the assumption that historical trends in population, customer mix, and water use will continue. The baseline projection serves as the central estimate against which lower and higher scenarios are compared.</t>
    </r>
  </si>
  <si>
    <r>
      <t xml:space="preserve">An estimate of future </t>
    </r>
    <r>
      <rPr>
        <b/>
        <sz val="11"/>
        <color rgb="FF000000"/>
        <rFont val="Aptos Display"/>
        <family val="2"/>
        <scheme val="major"/>
      </rPr>
      <t>water demand</t>
    </r>
    <r>
      <rPr>
        <sz val="11"/>
        <color rgb="FF000000"/>
        <rFont val="Aptos Display"/>
        <family val="2"/>
        <scheme val="major"/>
      </rPr>
      <t xml:space="preserve"> that is lower or higher than the </t>
    </r>
    <r>
      <rPr>
        <b/>
        <sz val="11"/>
        <color rgb="FF000000"/>
        <rFont val="Aptos Display"/>
        <family val="2"/>
        <scheme val="major"/>
      </rPr>
      <t>baseline projection scenario</t>
    </r>
    <r>
      <rPr>
        <sz val="11"/>
        <color rgb="FF000000"/>
        <rFont val="Aptos Display"/>
        <family val="2"/>
        <scheme val="major"/>
      </rPr>
      <t xml:space="preserve">. It is calculated by applying a percentage decrease or increase to the baseline projection to reflect conditions that could reduce or increase water use. The </t>
    </r>
    <r>
      <rPr>
        <b/>
        <sz val="11"/>
        <color rgb="FF000000"/>
        <rFont val="Aptos Display"/>
        <family val="2"/>
        <scheme val="major"/>
      </rPr>
      <t>low scenario</t>
    </r>
    <r>
      <rPr>
        <sz val="11"/>
        <color rgb="FF000000"/>
        <rFont val="Aptos Display"/>
        <family val="2"/>
        <scheme val="major"/>
      </rPr>
      <t xml:space="preserve"> can help communities understand how changing conditions like increased water efficiency efforts or slower growth and changing conditions could reduce long-term infrastructure capacity needs and impact costs. The </t>
    </r>
    <r>
      <rPr>
        <b/>
        <sz val="11"/>
        <color rgb="FF000000"/>
        <rFont val="Aptos Display"/>
        <family val="2"/>
        <scheme val="major"/>
      </rPr>
      <t>high scenario</t>
    </r>
    <r>
      <rPr>
        <sz val="11"/>
        <color rgb="FF000000"/>
        <rFont val="Aptos Display"/>
        <family val="2"/>
        <scheme val="major"/>
      </rPr>
      <t xml:space="preserve"> can help communities evaluate whether infrastructure and water supplies would remain adequate if water demand grows faster than expected.</t>
    </r>
  </si>
  <si>
    <r>
      <t xml:space="preserve">The amount of water pumped from water supply sources from May through October, which generally reflects a combination of </t>
    </r>
    <r>
      <rPr>
        <b/>
        <sz val="11"/>
        <color rgb="FF000000"/>
        <rFont val="Aptos Display"/>
        <family val="2"/>
        <scheme val="major"/>
      </rPr>
      <t>indoor and outdoor water use</t>
    </r>
    <r>
      <rPr>
        <sz val="11"/>
        <color rgb="FF000000"/>
        <rFont val="Aptos Display"/>
        <family val="2"/>
        <scheme val="major"/>
      </rPr>
      <t>. The growing season, with associated irrigation, is generally in full swing along with outdoor water facilities such as pools and splashpads.</t>
    </r>
  </si>
  <si>
    <r>
      <t xml:space="preserve">The amount of water pumped from water supply sources from November through April, which reflects mostly </t>
    </r>
    <r>
      <rPr>
        <b/>
        <sz val="11"/>
        <color rgb="FF000000"/>
        <rFont val="Aptos Display"/>
        <family val="2"/>
        <scheme val="major"/>
      </rPr>
      <t xml:space="preserve">indoor water use </t>
    </r>
    <r>
      <rPr>
        <sz val="11"/>
        <color rgb="FF000000"/>
        <rFont val="Aptos Display"/>
        <family val="2"/>
        <scheme val="major"/>
      </rPr>
      <t>because the growing season, with associated irrigation, is generally over and outdoor water facilities such as pools and splashpads are generally not in use.</t>
    </r>
  </si>
  <si>
    <r>
      <t>See “</t>
    </r>
    <r>
      <rPr>
        <b/>
        <sz val="11"/>
        <color rgb="FF000000"/>
        <rFont val="Aptos Display"/>
        <family val="2"/>
        <scheme val="major"/>
      </rPr>
      <t>municipal water use.</t>
    </r>
    <r>
      <rPr>
        <sz val="11"/>
        <color rgb="FF000000"/>
        <rFont val="Aptos Display"/>
        <family val="2"/>
        <scheme val="major"/>
      </rPr>
      <t>”</t>
    </r>
  </si>
  <si>
    <r>
      <t xml:space="preserve">A </t>
    </r>
    <r>
      <rPr>
        <b/>
        <sz val="11"/>
        <color rgb="FF000000"/>
        <rFont val="Aptos Display"/>
        <family val="2"/>
        <scheme val="major"/>
      </rPr>
      <t>community or public water supplier</t>
    </r>
    <r>
      <rPr>
        <sz val="11"/>
        <color rgb="FF000000"/>
        <rFont val="Aptos Display"/>
        <family val="2"/>
        <scheme val="major"/>
      </rPr>
      <t xml:space="preserve"> that purchases water from one </t>
    </r>
    <r>
      <rPr>
        <b/>
        <sz val="11"/>
        <color rgb="FF000000"/>
        <rFont val="Aptos Display"/>
        <family val="2"/>
        <scheme val="major"/>
      </rPr>
      <t>supplier</t>
    </r>
    <r>
      <rPr>
        <sz val="11"/>
        <color rgb="FF000000"/>
        <rFont val="Aptos Display"/>
        <family val="2"/>
        <scheme val="major"/>
      </rPr>
      <t>’s system and then distributes it to and bills its own customers. They then distribute to and bill their residents and other customers.</t>
    </r>
  </si>
  <si>
    <r>
      <t xml:space="preserve">A </t>
    </r>
    <r>
      <rPr>
        <b/>
        <sz val="11"/>
        <color rgb="FF000000"/>
        <rFont val="Aptos Display"/>
        <family val="2"/>
        <scheme val="major"/>
      </rPr>
      <t>community public water supplier</t>
    </r>
    <r>
      <rPr>
        <sz val="11"/>
        <color rgb="FF000000"/>
        <rFont val="Aptos Display"/>
        <family val="2"/>
        <scheme val="major"/>
      </rPr>
      <t xml:space="preserve"> that delivers and sells water to another community system as a bulk delivery. The purchasing community then distributes water to and bills its own residents and other customers.</t>
    </r>
  </si>
  <si>
    <r>
      <t xml:space="preserve">Water delivered in bulk to another water </t>
    </r>
    <r>
      <rPr>
        <b/>
        <sz val="11"/>
        <color rgb="FF000000"/>
        <rFont val="Aptos Display"/>
        <family val="2"/>
        <scheme val="major"/>
      </rPr>
      <t>supplier</t>
    </r>
    <r>
      <rPr>
        <sz val="11"/>
        <color rgb="FF000000"/>
        <rFont val="Aptos Display"/>
        <family val="2"/>
        <scheme val="major"/>
      </rPr>
      <t>.</t>
    </r>
  </si>
  <si>
    <t>* This workbook calculates this value. You can review the "Calculations" tab of the workbook.</t>
  </si>
  <si>
    <r>
      <t xml:space="preserve">Includes water that is delivered, but not metered, such as water used for </t>
    </r>
    <r>
      <rPr>
        <b/>
        <sz val="11"/>
        <color rgb="FF000000"/>
        <rFont val="Aptos Display"/>
        <family val="2"/>
        <scheme val="major"/>
      </rPr>
      <t>supplier</t>
    </r>
    <r>
      <rPr>
        <sz val="11"/>
        <color rgb="FF000000"/>
        <rFont val="Aptos Display"/>
        <family val="2"/>
        <scheme val="major"/>
      </rPr>
      <t xml:space="preserve"> services like unmetered flushing of water mains and hydrants, or for unmetered fire department use.  Real losses such as leaks are not counted in unmetered demand.</t>
    </r>
  </si>
  <si>
    <r>
      <t xml:space="preserve">Estimated by comparing the </t>
    </r>
    <r>
      <rPr>
        <b/>
        <sz val="11"/>
        <color rgb="FF000000"/>
        <rFont val="Aptos Display"/>
        <family val="2"/>
        <scheme val="major"/>
      </rPr>
      <t>total</t>
    </r>
    <r>
      <rPr>
        <sz val="11"/>
        <color rgb="FF000000"/>
        <rFont val="Aptos Display"/>
        <family val="2"/>
        <scheme val="major"/>
      </rPr>
      <t xml:space="preserve"> </t>
    </r>
    <r>
      <rPr>
        <b/>
        <sz val="11"/>
        <color rgb="FF000000"/>
        <rFont val="Aptos Display"/>
        <family val="2"/>
        <scheme val="major"/>
      </rPr>
      <t>volume of water pumped and purchased from all sources</t>
    </r>
    <r>
      <rPr>
        <sz val="11"/>
        <color rgb="FF000000"/>
        <rFont val="Aptos Display"/>
        <family val="2"/>
        <scheme val="major"/>
      </rPr>
      <t xml:space="preserve"> minus the volume of water delivered. 
·         Real loss occurs before the customer meter as the physical, volumetric loss of water from the pressurized system, specifically leakage and overflows from transmission/distribution mains, service lines, and storage tanks. 
·         Apparent loss is the volume of water that enters the distribution system and reaches an end user but is not accurately measured and/or billed. This includes unauthorized consumption, customer metering inaccuracies, and systematic data handling errors. 
These terms were previously grouped together and called </t>
    </r>
    <r>
      <rPr>
        <b/>
        <sz val="11"/>
        <color rgb="FF000000"/>
        <rFont val="Aptos Display"/>
        <family val="2"/>
        <scheme val="major"/>
      </rPr>
      <t>unaccounted water loss</t>
    </r>
    <r>
      <rPr>
        <sz val="11"/>
        <color rgb="FF000000"/>
        <rFont val="Aptos Display"/>
        <family val="2"/>
        <scheme val="major"/>
      </rPr>
      <t>.</t>
    </r>
  </si>
  <si>
    <t xml:space="preserve">The operating status or condition of the water supply system’s infrastructure. Examples:
·         Active – operates on a daily, regular, or seasonal basis
·         Inactive – not active or otherwise inoperable
·         Emergency only – used only in emergency situations
</t>
  </si>
  <si>
    <r>
      <t xml:space="preserve">An estimate of year-round, non-seasonal </t>
    </r>
    <r>
      <rPr>
        <b/>
        <sz val="11"/>
        <color rgb="FF000000"/>
        <rFont val="Aptos Display"/>
        <family val="2"/>
        <scheme val="major"/>
      </rPr>
      <t>water demand</t>
    </r>
    <r>
      <rPr>
        <sz val="11"/>
        <color rgb="FF000000"/>
        <rFont val="Aptos Display"/>
        <family val="2"/>
        <scheme val="major"/>
      </rPr>
      <t xml:space="preserve">. It is estimated using the amount of water pumped during the non-growing season (November–April), when water use is assumed to be primarily indoors. This winter pumping volume is used as a proxy for indoor demand during the entire year and is reported as a proportion of total annual water pumped. Indoor water demand may be reported as an annual total volume or a volume per person over a given time (example: gallons per person per day, month, or year). </t>
    </r>
  </si>
  <si>
    <r>
      <t xml:space="preserve">The surface and subsurface area surrounding a </t>
    </r>
    <r>
      <rPr>
        <b/>
        <sz val="11"/>
        <color theme="1"/>
        <rFont val="Aptos Display"/>
        <family val="2"/>
        <scheme val="major"/>
      </rPr>
      <t>public water supply</t>
    </r>
    <r>
      <rPr>
        <sz val="11"/>
        <color theme="1"/>
        <rFont val="Aptos Display"/>
        <family val="2"/>
        <scheme val="major"/>
      </rPr>
      <t xml:space="preserve"> well, including the wellhead protection area, that must be managed by the entity identified in a wellhead protection plan.</t>
    </r>
  </si>
  <si>
    <r>
      <t>A rate structure where the unit of each succeeding block of usage is charged at a higher unit rate than the previous block(s). This is a</t>
    </r>
    <r>
      <rPr>
        <b/>
        <sz val="11"/>
        <color rgb="FF000000"/>
        <rFont val="Aptos Display"/>
        <family val="2"/>
        <scheme val="major"/>
      </rPr>
      <t xml:space="preserve"> conservation rate structure</t>
    </r>
    <r>
      <rPr>
        <sz val="11"/>
        <color rgb="FF000000"/>
        <rFont val="Aptos Display"/>
        <family val="2"/>
        <scheme val="major"/>
      </rPr>
      <t>.</t>
    </r>
  </si>
  <si>
    <r>
      <t xml:space="preserve">The number of residents receiving water from a </t>
    </r>
    <r>
      <rPr>
        <b/>
        <sz val="11"/>
        <color theme="1"/>
        <rFont val="Aptos Display"/>
        <family val="2"/>
        <scheme val="major"/>
      </rPr>
      <t>public water supply system</t>
    </r>
    <r>
      <rPr>
        <sz val="11"/>
        <color theme="1"/>
        <rFont val="Aptos Display"/>
        <family val="2"/>
        <scheme val="major"/>
      </rPr>
      <t xml:space="preserve">. This includes people in the community who are connected to the public water supply system, as well as people in neighboring communities that receive water through intercommunity service agreements. It does not include residents who use private wells or receive water from a different public water supply system. One way to calculate the population served is to multiply residential service connections by the average household size as reported in the Minnesota Demographic Center’s PopFinder tool. </t>
    </r>
  </si>
  <si>
    <r>
      <t>Provides water for human consumption through pipes or other constructed conveyances to at least 15 service connections or serves an average of at least 25 people for at least 60 days a year.
The Minnesota Department of Health identifies:
·        </t>
    </r>
    <r>
      <rPr>
        <b/>
        <sz val="11"/>
        <color rgb="FF000000"/>
        <rFont val="Aptos Display"/>
        <family val="2"/>
        <scheme val="major"/>
      </rPr>
      <t xml:space="preserve"> Municipal community public water supply system
·         Non-community public water supply system
·         Nonmunicipal community public water supply system
·         Non-transient non-community public water supply system.</t>
    </r>
    <r>
      <rPr>
        <sz val="11"/>
        <color rgb="FF000000"/>
        <rFont val="Aptos Display"/>
        <family val="2"/>
        <scheme val="major"/>
      </rPr>
      <t xml:space="preserve">
Most public water suppliers completing this plan are </t>
    </r>
    <r>
      <rPr>
        <b/>
        <sz val="11"/>
        <color rgb="FF000000"/>
        <rFont val="Aptos Display"/>
        <family val="2"/>
        <scheme val="major"/>
      </rPr>
      <t>municipal community public water supply systems</t>
    </r>
    <r>
      <rPr>
        <sz val="11"/>
        <color rgb="FF000000"/>
        <rFont val="Aptos Display"/>
        <family val="2"/>
        <scheme val="major"/>
      </rPr>
      <t>. May be shortened to “</t>
    </r>
    <r>
      <rPr>
        <b/>
        <sz val="11"/>
        <color rgb="FF000000"/>
        <rFont val="Aptos Display"/>
        <family val="2"/>
        <scheme val="major"/>
      </rPr>
      <t>supplier</t>
    </r>
    <r>
      <rPr>
        <sz val="11"/>
        <color rgb="FF000000"/>
        <rFont val="Aptos Display"/>
        <family val="2"/>
        <scheme val="major"/>
      </rPr>
      <t>,” and used interchangeably with “</t>
    </r>
    <r>
      <rPr>
        <b/>
        <sz val="11"/>
        <color rgb="FF000000"/>
        <rFont val="Aptos Display"/>
        <family val="2"/>
        <scheme val="major"/>
      </rPr>
      <t>utility</t>
    </r>
    <r>
      <rPr>
        <sz val="11"/>
        <color rgb="FF000000"/>
        <rFont val="Aptos Display"/>
        <family val="2"/>
        <scheme val="major"/>
      </rPr>
      <t>.”</t>
    </r>
  </si>
  <si>
    <r>
      <t xml:space="preserve">Inaccuracies in water use data caused by problems in meter reading, data transfer, billing, or record-keeping. These errors can cause water to be incorrectly measured or billed, leading to </t>
    </r>
    <r>
      <rPr>
        <b/>
        <sz val="11"/>
        <color rgb="FF000000"/>
        <rFont val="Aptos Display"/>
        <family val="2"/>
        <scheme val="major"/>
      </rPr>
      <t>apparent water losses</t>
    </r>
    <r>
      <rPr>
        <sz val="11"/>
        <color rgb="FF000000"/>
        <rFont val="Aptos Display"/>
        <family val="2"/>
        <scheme val="major"/>
      </rPr>
      <t>. Specific examples include inaccurate consumption estimates, extended periods where no meter readings are obtained, poor account adjustment protocols, and poor accountability that allows some consumers to use water without having accounts in the billing system.</t>
    </r>
  </si>
  <si>
    <r>
      <t xml:space="preserve">Minnesota Statutes 103G.261 requires the DNR to adopt rules for allocation of waters based on the following priorities for the consumptive appropriation and use of water: 
(1)	  first priority, </t>
    </r>
    <r>
      <rPr>
        <b/>
        <sz val="11"/>
        <color theme="1"/>
        <rFont val="Aptos Display"/>
        <family val="2"/>
        <scheme val="major"/>
      </rPr>
      <t>domestic water supply</t>
    </r>
    <r>
      <rPr>
        <sz val="11"/>
        <color theme="1"/>
        <rFont val="Aptos Display"/>
        <family val="2"/>
        <scheme val="major"/>
      </rPr>
      <t>, excluding industrial and commercial uses of municipal water supply, and use for power production that meets the contingency planning provisions of section 103G.285,
(2)	  second priority, a use of water that involves consumption of less than 10,000 gallons of water per day;
(3)	  third priority, agricultural irrigation, and processing of agricultural products involving consumption in excess of 10,000 gallons per day;
(4)	  fourth priority, power production in excess of the use provided for in the contingency plan developed under section 103G.285, subdivision 6;
(5)	  fifth priority, uses, other than agricultural irrigation, processing of agricultural products, and power production, involving consumption in excess of 10,000 gallons per day; and
(6)	  sixth priority,</t>
    </r>
    <r>
      <rPr>
        <b/>
        <sz val="11"/>
        <color theme="1"/>
        <rFont val="Aptos Display"/>
        <family val="2"/>
        <scheme val="major"/>
      </rPr>
      <t xml:space="preserve"> nonessential uses</t>
    </r>
    <r>
      <rPr>
        <sz val="11"/>
        <color theme="1"/>
        <rFont val="Aptos Display"/>
        <family val="2"/>
        <scheme val="major"/>
      </rPr>
      <t>.</t>
    </r>
  </si>
  <si>
    <r>
      <rPr>
        <b/>
        <sz val="11"/>
        <color rgb="FF000000"/>
        <rFont val="Aptos Display"/>
        <family val="2"/>
        <scheme val="major"/>
      </rPr>
      <t>Conservation</t>
    </r>
    <r>
      <rPr>
        <sz val="11"/>
        <color rgb="FF000000"/>
        <rFont val="Aptos Display"/>
        <family val="2"/>
        <scheme val="major"/>
      </rPr>
      <t xml:space="preserve"> and </t>
    </r>
    <r>
      <rPr>
        <b/>
        <sz val="11"/>
        <color rgb="FF000000"/>
        <rFont val="Aptos Display"/>
        <family val="2"/>
        <scheme val="major"/>
      </rPr>
      <t>efficiency</t>
    </r>
    <r>
      <rPr>
        <sz val="11"/>
        <color rgb="FF000000"/>
        <rFont val="Aptos Display"/>
        <family val="2"/>
        <scheme val="major"/>
      </rPr>
      <t xml:space="preserve"> are two different ways to reduce demand. </t>
    </r>
    <r>
      <rPr>
        <b/>
        <sz val="11"/>
        <color rgb="FF000000"/>
        <rFont val="Aptos Display"/>
        <family val="2"/>
        <scheme val="major"/>
      </rPr>
      <t>Water conservation</t>
    </r>
    <r>
      <rPr>
        <sz val="11"/>
        <color rgb="FF000000"/>
        <rFont val="Aptos Display"/>
        <family val="2"/>
        <scheme val="major"/>
      </rPr>
      <t xml:space="preserve"> is a beneficial reduction in water loss, waste, or use. </t>
    </r>
    <r>
      <rPr>
        <b/>
        <sz val="11"/>
        <color rgb="FF000000"/>
        <rFont val="Aptos Display"/>
        <family val="2"/>
        <scheme val="major"/>
      </rPr>
      <t>Water efficiency</t>
    </r>
    <r>
      <rPr>
        <sz val="11"/>
        <color rgb="FF000000"/>
        <rFont val="Aptos Display"/>
        <family val="2"/>
        <scheme val="major"/>
      </rPr>
      <t xml:space="preserve"> is the reduction in water necessary to accomplish a function, task, or result. </t>
    </r>
    <r>
      <rPr>
        <b/>
        <sz val="11"/>
        <color rgb="FF000000"/>
        <rFont val="Aptos Display"/>
        <family val="2"/>
        <scheme val="major"/>
      </rPr>
      <t>Water conservation</t>
    </r>
    <r>
      <rPr>
        <sz val="11"/>
        <color rgb="FF000000"/>
        <rFont val="Aptos Display"/>
        <family val="2"/>
        <scheme val="major"/>
      </rPr>
      <t xml:space="preserve"> is generally related to policies, programs, and practices that change behavior to reduce water use, while </t>
    </r>
    <r>
      <rPr>
        <b/>
        <sz val="11"/>
        <color rgb="FF000000"/>
        <rFont val="Aptos Display"/>
        <family val="2"/>
        <scheme val="major"/>
      </rPr>
      <t>water efficiency</t>
    </r>
    <r>
      <rPr>
        <sz val="11"/>
        <color rgb="FF000000"/>
        <rFont val="Aptos Display"/>
        <family val="2"/>
        <scheme val="major"/>
      </rPr>
      <t xml:space="preserve"> is generally related to product design for things like low-flow fixtures or appliances.</t>
    </r>
  </si>
  <si>
    <t>Water used for normal household purposes such as drinking, food preparation, bathing, washing clothes and dishes, flushing toilets, outdoor cleaning and watering lawns and gardens. Some residential water demand, such as outdoor cleaning and lawn-watering, is non-essential use.</t>
  </si>
  <si>
    <t>You may notice that information in this workbook is organized differently than in your utility’s internal plans or records. This structure is intentional and is designed to support summary statistics and graphs as well as consistent reporting and analysis across communities. Some data may appear in a different table than you expect, or terms may be used more broadly than in engineering or operational documents. Table captions and a glossary are provided to help clarify how information should be reported.</t>
  </si>
  <si>
    <t>Information about any agreements with neighboring communities</t>
  </si>
  <si>
    <t>This section documents any agreements with neighboring communities including retail and wholesale customer communities and communities who are wholesale water providers. Leave blank if you have not agreements with neighboring communities.</t>
  </si>
  <si>
    <t>This section documents historical information about the approximate population and population served, water pumped or purchased from different sources, and water delivered to customers for different uses.</t>
  </si>
  <si>
    <t>16. Future Demand – Adjusted (High and low scenarios)</t>
  </si>
  <si>
    <t>20. Planned Distribution</t>
  </si>
  <si>
    <r>
      <rPr>
        <b/>
        <sz val="11"/>
        <color theme="1"/>
        <rFont val="Aptos Display"/>
        <family val="2"/>
        <scheme val="major"/>
      </rPr>
      <t>Do not enter data in italicized, medium gray cells.</t>
    </r>
    <r>
      <rPr>
        <sz val="11"/>
        <color theme="1"/>
        <rFont val="Aptos Display"/>
        <family val="2"/>
        <scheme val="major"/>
      </rPr>
      <t xml:space="preserve"> These are calculated automatically using data you provided elsewhere in this workbook.</t>
    </r>
  </si>
  <si>
    <t xml:space="preserve">Italicized, medium gray cells are locked to keep formulas consistent. Use the "User Comments &amp; Notes" tab to explain or clarify information. </t>
  </si>
  <si>
    <t>- Which values are calculated (italicized gray cells, no entry)</t>
  </si>
  <si>
    <t>- Useful data sources to help complete the worksheet</t>
  </si>
  <si>
    <r>
      <rPr>
        <b/>
        <sz val="12"/>
        <color rgb="FF153D64"/>
        <rFont val="Aptos Display"/>
        <family val="2"/>
      </rPr>
      <t xml:space="preserve">Table 4. </t>
    </r>
    <r>
      <rPr>
        <sz val="12"/>
        <color rgb="FF153D64"/>
        <rFont val="Aptos Display"/>
        <family val="2"/>
      </rPr>
      <t>Estimated historic community population (number of people living in the community) and the number of people served by the public water supply system (in the community and in any neighoring communities who get water from the system). This includes any retail customer communities that you provide water supply service to.</t>
    </r>
  </si>
  <si>
    <r>
      <rPr>
        <b/>
        <sz val="11"/>
        <rFont val="Aptos Display"/>
        <family val="2"/>
        <scheme val="major"/>
      </rPr>
      <t xml:space="preserve">Enter data in cells outlined in bold (light green cells).
</t>
    </r>
    <r>
      <rPr>
        <sz val="11"/>
        <rFont val="Aptos Display"/>
        <family val="2"/>
        <scheme val="major"/>
      </rPr>
      <t xml:space="preserve">- Pay attention to the units.
- Include a row for each large water user user or customer. If the customer is an individual, just note" Individual water customer" and do not include names.
- Do NOT enter data in italicized, medium gray cells. Values in these cells are calculated based on data in outlined green cells.
</t>
    </r>
    <r>
      <rPr>
        <b/>
        <sz val="11"/>
        <rFont val="Aptos Display"/>
        <family val="2"/>
        <scheme val="major"/>
      </rPr>
      <t xml:space="preserve">Refer to existing resources to inform this section. Update the information as needed to reflect current data and future planning assumptions.
</t>
    </r>
    <r>
      <rPr>
        <sz val="11"/>
        <rFont val="Aptos Display"/>
        <family val="2"/>
        <scheme val="major"/>
      </rPr>
      <t xml:space="preserve">- Table 3 in your previous DNR-approved water supply plan may provide a starting point for this information, although customers may have changed over the life of that plan.
- Historical information for your system is available in the DNR databases ESPWater and MPARS. A login is required.
- Water meter and billing data as available to identify the largest water volume users.
</t>
    </r>
    <r>
      <rPr>
        <b/>
        <sz val="11"/>
        <rFont val="Aptos Display"/>
        <family val="2"/>
        <scheme val="major"/>
      </rPr>
      <t xml:space="preserve">Review data.
</t>
    </r>
    <r>
      <rPr>
        <sz val="11"/>
        <rFont val="Aptos Display"/>
        <family val="2"/>
        <scheme val="major"/>
      </rPr>
      <t>- Review the data in this table to find and correct any errors. Pay particular attention to units.
- Review calculated data in italicized, medium gray cells to be sure they make sense. Values in these cells are calculated based on data you enter in outlined green cells. If a calculation is not working, check that data in green cells has been entered correctly.</t>
    </r>
  </si>
  <si>
    <r>
      <rPr>
        <b/>
        <sz val="12"/>
        <color rgb="FF153D64"/>
        <rFont val="Aptos Display"/>
        <family val="2"/>
      </rPr>
      <t>Table 7</t>
    </r>
    <r>
      <rPr>
        <sz val="12"/>
        <color rgb="FF153D64"/>
        <rFont val="Aptos Display"/>
        <family val="2"/>
      </rPr>
      <t>: The 20 largest volume water users in 2025. This information can help estimate water use for different purposes (including residential water use by commercial and institutional customers) and support conservation planning. For example, it may be used to prioritze users during a water shortage (see water allocation priorites defined in the glossary).</t>
    </r>
  </si>
  <si>
    <t>Water treatment plant intake</t>
  </si>
  <si>
    <t>Water treatment plant outlet</t>
  </si>
  <si>
    <t>Treatment plant - Groundwater</t>
  </si>
  <si>
    <t>Treatment at well (ex: chlorine, fluoride)</t>
  </si>
  <si>
    <t>Treatment plant - Surface water</t>
  </si>
  <si>
    <t>Equals the sum of the current/typical operating capacity for all active water treatment plant facilities (does not sum capacity of wells that received treatment).</t>
  </si>
  <si>
    <t>Number of active source installations that pump to the treatment plant</t>
  </si>
  <si>
    <t>Number of active source installations that do not pump to the treatment plant and instead go directly to distribution</t>
  </si>
  <si>
    <r>
      <rPr>
        <b/>
        <sz val="12"/>
        <color rgb="FF153D64"/>
        <rFont val="Aptos Display"/>
        <family val="2"/>
      </rPr>
      <t>Table 13:</t>
    </r>
    <r>
      <rPr>
        <sz val="12"/>
        <color rgb="FF153D64"/>
        <rFont val="Aptos Display"/>
        <family val="2"/>
      </rPr>
      <t xml:space="preserve"> Information about future population served, assuming historic trends continue, for your community and any retail customer communities you provide service to.</t>
    </r>
    <r>
      <rPr>
        <sz val="12"/>
        <color rgb="FF153D64"/>
        <rFont val="Aptos Display"/>
        <family val="2"/>
        <scheme val="major"/>
      </rPr>
      <t xml:space="preserve"> Only communities in the Twin Cities metroplitan area are required to include data through 2050, but all communities are encouraged to estimate future needs through 2050 and beyond to support long-range planning and resilience.</t>
    </r>
  </si>
  <si>
    <r>
      <rPr>
        <b/>
        <sz val="11"/>
        <rFont val="Aptos Display"/>
        <family val="2"/>
        <scheme val="major"/>
      </rPr>
      <t>Enter notes in cells outlined in bold (light green cells).
Review data.</t>
    </r>
    <r>
      <rPr>
        <sz val="11"/>
        <rFont val="Aptos Display"/>
        <family val="2"/>
        <scheme val="major"/>
      </rPr>
      <t xml:space="preserve">
- You do not need to enter data in this worksheet. The values in the italicized, medium gray cells are calculated based on data you entered in Tables 8, 13, and 14.
- Review the data in this table to find and correct any errors. Pay particular attention to units.
- If a calculation is not working, check to be sure data in outlined green cells has been entered correctly.
</t>
    </r>
    <r>
      <rPr>
        <b/>
        <sz val="11"/>
        <rFont val="Aptos Display"/>
        <family val="2"/>
        <scheme val="major"/>
      </rPr>
      <t>Scroll down to view charts that are based on the calculations in this worksheet.</t>
    </r>
  </si>
  <si>
    <r>
      <rPr>
        <b/>
        <sz val="11"/>
        <rFont val="Aptos Display"/>
        <family val="2"/>
        <scheme val="major"/>
      </rPr>
      <t>Enter data in cells outlined in bold (light green cells).</t>
    </r>
    <r>
      <rPr>
        <sz val="11"/>
        <rFont val="Aptos Display"/>
        <family val="2"/>
        <scheme val="major"/>
      </rPr>
      <t xml:space="preserve">
- Pay attention to the units.
- Enter targets for indoor and outdoor per person water demand and for residential and non-residental water use for each planning year. The worksheet will calculate total water demand and the percent change from baseline.
- As you change values in the outlined green cells, watch the bottom rows in the table to see what percent change your targets could achieve.
- Do NOT enter data in italicized, medium gray cells. Values in these cells are calculated based on data in outlined green cells.
</t>
    </r>
    <r>
      <rPr>
        <b/>
        <sz val="11"/>
        <rFont val="Aptos Display"/>
        <family val="2"/>
        <scheme val="major"/>
      </rPr>
      <t xml:space="preserve">Refer to existing resources to inform this section. Update the information as needed to reflect current data and future planning assumptions.
</t>
    </r>
    <r>
      <rPr>
        <sz val="11"/>
        <rFont val="Aptos Display"/>
        <family val="2"/>
        <scheme val="major"/>
      </rPr>
      <t xml:space="preserve">- If you have reported water conservation information to ESPWater, this information could be useful to estimate potential water conservation savings and set targets.
- Water supply system operators' records and experience.
</t>
    </r>
    <r>
      <rPr>
        <b/>
        <sz val="11"/>
        <rFont val="Aptos Display"/>
        <family val="2"/>
        <scheme val="major"/>
      </rPr>
      <t xml:space="preserve">Review data.
</t>
    </r>
    <r>
      <rPr>
        <sz val="11"/>
        <rFont val="Aptos Display"/>
        <family val="2"/>
        <scheme val="major"/>
      </rPr>
      <t xml:space="preserve">- Review the data in this table to find and correct any errors. Pay particular attention to units.
</t>
    </r>
    <r>
      <rPr>
        <b/>
        <sz val="11"/>
        <rFont val="Aptos Display"/>
        <family val="2"/>
        <scheme val="major"/>
      </rPr>
      <t>Scroll down to view charts that are based on the calculations in this worksheet.</t>
    </r>
  </si>
  <si>
    <r>
      <rPr>
        <b/>
        <sz val="12"/>
        <color rgb="FF153D64"/>
        <rFont val="Aptos Display"/>
        <family val="2"/>
      </rPr>
      <t xml:space="preserve">Table 15: </t>
    </r>
    <r>
      <rPr>
        <sz val="12"/>
        <color rgb="FF153D64"/>
        <rFont val="Aptos Display"/>
        <family val="2"/>
      </rPr>
      <t>Explore how year-round and seasonal water conservation could reduce demand in the water supply system. This worksheet lets users adjust conservation targets to see potential water demand savings and shows how effective conservation may support water system capacity management. This information may also inform adjusted future water demand estimates and support the development of water conservation objectives and strategies.</t>
    </r>
  </si>
  <si>
    <r>
      <rPr>
        <b/>
        <sz val="11"/>
        <rFont val="Aptos Display"/>
        <family val="2"/>
        <scheme val="major"/>
      </rPr>
      <t xml:space="preserve">Enter data in cells outlined in bold (light green cells).
</t>
    </r>
    <r>
      <rPr>
        <sz val="11"/>
        <rFont val="Aptos Display"/>
        <family val="2"/>
        <scheme val="major"/>
      </rPr>
      <t>- Pay attention to the units.</t>
    </r>
    <r>
      <rPr>
        <b/>
        <sz val="11"/>
        <rFont val="Aptos Display"/>
        <family val="2"/>
        <scheme val="major"/>
      </rPr>
      <t xml:space="preserve">
Review data.</t>
    </r>
    <r>
      <rPr>
        <sz val="11"/>
        <rFont val="Aptos Display"/>
        <family val="2"/>
        <scheme val="major"/>
      </rPr>
      <t xml:space="preserve">
- The values in italicized, medium gray cells are calculated based on data you entered in previous worksheets.
- Review the data in this table to find and correct any errors. Pay particular attention to units.
- If a calculation is not working, check to be sure data in green cells has been entered correctly.
</t>
    </r>
    <r>
      <rPr>
        <b/>
        <sz val="11"/>
        <rFont val="Aptos Display"/>
        <family val="2"/>
        <scheme val="major"/>
      </rPr>
      <t>Scroll down to view charts that are based on the calculations in this worksheet.</t>
    </r>
  </si>
  <si>
    <t>ACRONYM / ABBREVIATION</t>
  </si>
  <si>
    <t>WORKBOOK VERSIONS</t>
  </si>
  <si>
    <t>This workbook may be periodically updated to correct any errors or improve usability.</t>
  </si>
  <si>
    <t>The date of the last update is listed below:</t>
  </si>
  <si>
    <r>
      <rPr>
        <b/>
        <sz val="12"/>
        <color theme="4" tint="-0.249977111117893"/>
        <rFont val="Aptos Display"/>
        <family val="2"/>
        <scheme val="major"/>
      </rPr>
      <t xml:space="preserve">Table 1. </t>
    </r>
    <r>
      <rPr>
        <sz val="12"/>
        <color theme="4" tint="-0.249977111117893"/>
        <rFont val="Aptos Display"/>
        <family val="2"/>
        <scheme val="major"/>
      </rPr>
      <t>Communities that your public water supply system has water service agreements with. 
Includes retail customer communities, wholesale customer communities, and wholesale providers.
This table is blank if there are no retail or wholesale customer communities or wholesale providers.</t>
    </r>
  </si>
  <si>
    <t xml:space="preserve">The DNR reviews this information for consistency with pumping information reported in the past, and to understand how historical per person water demand is determined, as calculated in Table 8 (Historic Summary Calculations). This, in turn, informs projected demands - a required element of the water supply plan per MS 103G.291, Subd, 3. </t>
  </si>
  <si>
    <t xml:space="preserve">The DNR will review this information for consistency with information reported in the past, and to understand how historical per person water demand is calculated.  This, in turn, informs projected demands - a required element of the water supply plan per MS 103G.291, Subd, 3. </t>
  </si>
  <si>
    <t>Equal to residential per person water demand as calculated in worksheet 8 Historic Summary Calculations</t>
  </si>
  <si>
    <t>For each projection year, equals the average 2016-2025 total per person water demand multiplied by the projected total population served by the public water supply system</t>
  </si>
  <si>
    <t>For each projection year, equals the average 2016-2025 residential per person water demand multiplied by the projected total population served by the public water supply system</t>
  </si>
  <si>
    <t xml:space="preserve">The DNR reviews this information to understand how historical per person water demand is determined, as calculated in Table 8 (Historic Summary Calculations). This, in turn, informs projected demands - a required element of the water supply plan per MS 103G.291, Subd, 3. </t>
  </si>
  <si>
    <r>
      <rPr>
        <b/>
        <sz val="12"/>
        <color rgb="FF153D64"/>
        <rFont val="Aptos Display"/>
        <family val="2"/>
      </rPr>
      <t>Table 14:</t>
    </r>
    <r>
      <rPr>
        <sz val="12"/>
        <color rgb="FF153D64"/>
        <rFont val="Aptos Display"/>
        <family val="2"/>
      </rPr>
      <t xml:space="preserve"> Projected water demand, assuming 2016-2025 trends continue, for your community and all retail customer communities you provide service to (extend infrastructure, provide water, and bill customers).</t>
    </r>
  </si>
  <si>
    <t>Maximum day demand - Total (gallons per day)</t>
  </si>
  <si>
    <t>Average day demand - Non-residential (gallons per day)</t>
  </si>
  <si>
    <t>Average day demand - Residential (gallons per day)</t>
  </si>
  <si>
    <t>Average day demand - Total (gallons per day)</t>
  </si>
  <si>
    <t>Meter testing frequency (years)</t>
  </si>
  <si>
    <t>Average age of meters (years)</t>
  </si>
  <si>
    <t>Meter replacement frequency (years)</t>
  </si>
  <si>
    <t>Meter calibration frequency (years)</t>
  </si>
  <si>
    <r>
      <t xml:space="preserve">Type of installation or facility 
</t>
    </r>
    <r>
      <rPr>
        <sz val="11"/>
        <rFont val="Aptos Display"/>
        <family val="2"/>
        <scheme val="major"/>
      </rPr>
      <t>(choose from dropdown)</t>
    </r>
  </si>
  <si>
    <r>
      <t xml:space="preserve">Type of meter
</t>
    </r>
    <r>
      <rPr>
        <sz val="11"/>
        <rFont val="Aptos Display"/>
        <family val="2"/>
        <scheme val="major"/>
      </rPr>
      <t>(choose from dropdown)</t>
    </r>
  </si>
  <si>
    <r>
      <t>Age (years)</t>
    </r>
    <r>
      <rPr>
        <sz val="11"/>
        <rFont val="Aptos Display"/>
        <family val="2"/>
        <scheme val="major"/>
      </rPr>
      <t xml:space="preserve"> (based on year installed or last replaced)</t>
    </r>
  </si>
  <si>
    <t>Total water pumped (gallons per year)</t>
  </si>
  <si>
    <t>Total water pumped from November-April (gallons per year)</t>
  </si>
  <si>
    <t>Total water pumped from May-October (gallons per year)</t>
  </si>
  <si>
    <t>Maximum day water pumped (gallons per day)</t>
  </si>
  <si>
    <t>Total water pumped, as well as any water purchased from any wholesale providers  (gallons per year)</t>
  </si>
  <si>
    <t>Total gallons purchased in 2025 (gallons per year)</t>
  </si>
  <si>
    <r>
      <t xml:space="preserve">Do you have an agreement in place or customer contract language around the actions the PWS and the customer will take if a water supply emergency is declared? </t>
    </r>
    <r>
      <rPr>
        <sz val="11"/>
        <color theme="1"/>
        <rFont val="Aptos Display"/>
        <family val="2"/>
        <scheme val="major"/>
      </rPr>
      <t>(choose from dropdown)</t>
    </r>
  </si>
  <si>
    <r>
      <t>Have you worked with this customer to improve water efficiency (offered rebates, education, referral to MnTAP, other)?</t>
    </r>
    <r>
      <rPr>
        <sz val="11"/>
        <color theme="1"/>
        <rFont val="Aptos Display"/>
        <family val="2"/>
        <scheme val="major"/>
      </rPr>
      <t xml:space="preserve"> (choose from dropdown)</t>
    </r>
  </si>
  <si>
    <t>Total water delivered (gallons per year)</t>
  </si>
  <si>
    <t>Total water delivered to residential water customers in your community and to retail customer communities
(gallons per year)</t>
  </si>
  <si>
    <t>Total water delivered to commercial/ industrial/institutional water customers in your community - excluding residential purposes (gallons per year)</t>
  </si>
  <si>
    <t>Estimated total water delivered for unmetered purposes in your community (gallons per year)</t>
  </si>
  <si>
    <t>Total water delivered to wholesale customer communities (gallons per year)</t>
  </si>
  <si>
    <t>Average day water demand (gallons per day)</t>
  </si>
  <si>
    <t>Total water demand per person (gallons per person per day)</t>
  </si>
  <si>
    <t>Residential water demand per person (gallons per person per day)</t>
  </si>
  <si>
    <r>
      <t>Real and apparent water losses (gallons per year)</t>
    </r>
    <r>
      <rPr>
        <sz val="11"/>
        <color theme="1"/>
        <rFont val="Aptos Display"/>
        <family val="2"/>
        <scheme val="major"/>
      </rPr>
      <t xml:space="preserve"> (a negative value indicates deliveries are greater than pumping and purchases)</t>
    </r>
  </si>
  <si>
    <t>Real and apparent water losses (percent)</t>
  </si>
  <si>
    <t>Estimated indoor water demand (percent)</t>
  </si>
  <si>
    <t>Estimated outdoor water demand (percent)</t>
  </si>
  <si>
    <t>Estimated indoor demand (gallons per year)</t>
  </si>
  <si>
    <t xml:space="preserve"> Estimated outdoor demand (gallons per year)</t>
  </si>
  <si>
    <t>Estimated indoor water demand per person (gallons per person per day)</t>
  </si>
  <si>
    <t>Estimated outdoor water demand per person (gallons per person per day)</t>
  </si>
  <si>
    <t>Design capacity (gallons per day)</t>
  </si>
  <si>
    <t>Current/ typical operating capacity  (2021-2025) (gallons per day)</t>
  </si>
  <si>
    <r>
      <t xml:space="preserve">Estimated total water delivered for residential purposes by commerical/institutional customers in your community
(gallons per year) </t>
    </r>
    <r>
      <rPr>
        <sz val="11"/>
        <color theme="1"/>
        <rFont val="Aptos Display"/>
        <family val="2"/>
        <scheme val="major"/>
      </rPr>
      <t>(leave blank if unknown/not tracked)</t>
    </r>
  </si>
  <si>
    <t>Design capacity (gallons)</t>
  </si>
  <si>
    <t>Design capacity (gallons per minute)</t>
  </si>
  <si>
    <r>
      <t>Current/ typical operating capacity (gallons per minute)</t>
    </r>
    <r>
      <rPr>
        <sz val="11"/>
        <color theme="1"/>
        <rFont val="Aptos Display"/>
        <family val="2"/>
        <scheme val="major"/>
      </rPr>
      <t xml:space="preserve"> (example: 2021-2025 average)</t>
    </r>
  </si>
  <si>
    <r>
      <t>Current/ typical operating capacity (gallons per day)</t>
    </r>
    <r>
      <rPr>
        <sz val="11"/>
        <color theme="1"/>
        <rFont val="Aptos Display"/>
        <family val="2"/>
        <scheme val="major"/>
      </rPr>
      <t xml:space="preserve"> (example: 2021-2025 average)</t>
    </r>
  </si>
  <si>
    <t>Indoor water demand per person (gallons per person per day)</t>
  </si>
  <si>
    <t>Outdoor water demand per person (gallons per person per day)</t>
  </si>
  <si>
    <t>Non-residential water demand per person (gallons per person per day)</t>
  </si>
  <si>
    <t>Indoor water demand (gallons per year)</t>
  </si>
  <si>
    <t>Outdoor water demand (gallons per year)</t>
  </si>
  <si>
    <t>Total water demand: indoor+outdoor (gallons per year)</t>
  </si>
  <si>
    <t>Residential water demand (gallons per year)</t>
  </si>
  <si>
    <t>Non-residential water demand (gallons per year)</t>
  </si>
  <si>
    <t>Total water demand: residential+non-residential (gallons per year)</t>
  </si>
  <si>
    <t>Calculated change in total water demand from baseline estimates  (gallons per year)</t>
  </si>
  <si>
    <t>Water demand projection - Total (gallons per day)
HIGH SCENARIO</t>
  </si>
  <si>
    <t>Water demand projection - Total (gallons per day)
LOW SCENARIO</t>
  </si>
  <si>
    <t>Water Demand Projection - Residential (gallons per day)
HIGH SCENARIO</t>
  </si>
  <si>
    <t>Water Demand Projection - Residential (gallons per day)
LOW SCENARIO</t>
  </si>
  <si>
    <t>Water demand projection - Maximum day (gallons per day)
HIGH SCENARIO</t>
  </si>
  <si>
    <t>Water demand projection - Maximum day (gallons per day)
LOW SCENARIO</t>
  </si>
  <si>
    <r>
      <t>Change in treatment capacity (gallons per day)</t>
    </r>
    <r>
      <rPr>
        <sz val="11"/>
        <color theme="1"/>
        <rFont val="Aptos Display"/>
        <family val="2"/>
        <scheme val="major"/>
      </rPr>
      <t xml:space="preserve"> (negative values represent a decrease in capacity)</t>
    </r>
  </si>
  <si>
    <r>
      <t>Change in storage capacity (gallons per day)</t>
    </r>
    <r>
      <rPr>
        <sz val="11"/>
        <color theme="1"/>
        <rFont val="Aptos Display"/>
        <family val="2"/>
        <scheme val="major"/>
      </rPr>
      <t xml:space="preserve"> (negative values represent a decrease in capacity)</t>
    </r>
  </si>
  <si>
    <t>Planned treatment design capacity (gallons per day), based on planned improvements</t>
  </si>
  <si>
    <r>
      <t>Change in source capacity (gallons per minute)</t>
    </r>
    <r>
      <rPr>
        <sz val="11"/>
        <color theme="1"/>
        <rFont val="Aptos Display"/>
        <family val="2"/>
        <scheme val="major"/>
      </rPr>
      <t xml:space="preserve"> (negative values represent a decrease in capacity)</t>
    </r>
  </si>
  <si>
    <t>Change in source capacity (gallons per day)</t>
  </si>
  <si>
    <t>Planned source capacity (gallons per day), based on planned improvements</t>
  </si>
  <si>
    <t>BASELINE: Maximum Day Water Demand (gallons per day)</t>
  </si>
  <si>
    <t>LOW: Maximum Day Water Demand (gallons per day)</t>
  </si>
  <si>
    <t>HIGH: Maximum Day Water Demand (gallons per day)</t>
  </si>
  <si>
    <t>Current Total Source Capacity (galllons per day)</t>
  </si>
  <si>
    <t>Current Firm Source Capacity (gallons per day)</t>
  </si>
  <si>
    <t>Current Treatment Capacity (gallons per day)</t>
  </si>
  <si>
    <t>Planned Total Source Capacity (gallons per day)</t>
  </si>
  <si>
    <t>Planned Treatment Capacity (gallons per day)</t>
  </si>
  <si>
    <t>Treatment plant current/typical operating capacity (gallons per day)</t>
  </si>
  <si>
    <r>
      <rPr>
        <i/>
        <u/>
        <sz val="11"/>
        <rFont val="Aptos Display"/>
        <family val="2"/>
        <scheme val="major"/>
      </rPr>
      <t>Worksheet:</t>
    </r>
    <r>
      <rPr>
        <sz val="11"/>
        <rFont val="Aptos Display"/>
        <family val="2"/>
        <scheme val="major"/>
      </rPr>
      <t xml:space="preserve"> 2 Meters - Customer Data cells
</t>
    </r>
    <r>
      <rPr>
        <i/>
        <u/>
        <sz val="11"/>
        <rFont val="Aptos Display"/>
        <family val="2"/>
        <scheme val="major"/>
      </rPr>
      <t>Cells:</t>
    </r>
    <r>
      <rPr>
        <sz val="11"/>
        <rFont val="Aptos Display"/>
        <family val="2"/>
        <scheme val="major"/>
      </rPr>
      <t xml:space="preserve">  C5:C22</t>
    </r>
  </si>
  <si>
    <r>
      <rPr>
        <i/>
        <u/>
        <sz val="11"/>
        <rFont val="Aptos Display"/>
        <family val="2"/>
        <scheme val="major"/>
      </rPr>
      <t>Worksheet:</t>
    </r>
    <r>
      <rPr>
        <sz val="11"/>
        <rFont val="Aptos Display"/>
        <family val="2"/>
        <scheme val="major"/>
      </rPr>
      <t xml:space="preserve"> 2 Meters - Customer Data cells
</t>
    </r>
    <r>
      <rPr>
        <i/>
        <u/>
        <sz val="11"/>
        <rFont val="Aptos Display"/>
        <family val="2"/>
        <scheme val="major"/>
      </rPr>
      <t>Cells:</t>
    </r>
    <r>
      <rPr>
        <sz val="11"/>
        <rFont val="Aptos Display"/>
        <family val="2"/>
        <scheme val="major"/>
      </rPr>
      <t xml:space="preserve">  E5:E22</t>
    </r>
  </si>
  <si>
    <r>
      <rPr>
        <i/>
        <u/>
        <sz val="11"/>
        <rFont val="Aptos Display"/>
        <family val="2"/>
        <scheme val="major"/>
      </rPr>
      <t>Worksheet:</t>
    </r>
    <r>
      <rPr>
        <sz val="11"/>
        <rFont val="Aptos Display"/>
        <family val="2"/>
        <scheme val="major"/>
      </rPr>
      <t xml:space="preserve"> 4 Historic Population
</t>
    </r>
    <r>
      <rPr>
        <i/>
        <u/>
        <sz val="11"/>
        <rFont val="Aptos Display"/>
        <family val="2"/>
        <scheme val="major"/>
      </rPr>
      <t>Cells:</t>
    </r>
    <r>
      <rPr>
        <sz val="11"/>
        <rFont val="Aptos Display"/>
        <family val="2"/>
        <scheme val="major"/>
      </rPr>
      <t xml:space="preserve"> For each year (row), use values in columns C (population served in your community) and F, G, H, I, J, K, L, M, N, O and P (populations served in retail customer communities)</t>
    </r>
  </si>
  <si>
    <t>For each year, equals the sum of population served in your community and the population served in all retail customer communities</t>
  </si>
  <si>
    <t>10-year average (2016-2025): Population living in your community</t>
  </si>
  <si>
    <r>
      <rPr>
        <i/>
        <u/>
        <sz val="11"/>
        <rFont val="Aptos Display"/>
        <family val="2"/>
        <scheme val="major"/>
      </rPr>
      <t>Worksheet:</t>
    </r>
    <r>
      <rPr>
        <sz val="11"/>
        <rFont val="Aptos Display"/>
        <family val="2"/>
        <scheme val="major"/>
      </rPr>
      <t xml:space="preserve"> 4 Historic Population
</t>
    </r>
    <r>
      <rPr>
        <i/>
        <u/>
        <sz val="11"/>
        <rFont val="Aptos Display"/>
        <family val="2"/>
        <scheme val="major"/>
      </rPr>
      <t>Cells:</t>
    </r>
    <r>
      <rPr>
        <sz val="11"/>
        <rFont val="Aptos Display"/>
        <family val="2"/>
        <scheme val="major"/>
      </rPr>
      <t xml:space="preserve">  B4-B13</t>
    </r>
  </si>
  <si>
    <t>10-year average (2016-2025): Population served in your community by the public water system</t>
  </si>
  <si>
    <r>
      <rPr>
        <i/>
        <u/>
        <sz val="11"/>
        <rFont val="Aptos Display"/>
        <family val="2"/>
        <scheme val="major"/>
      </rPr>
      <t>Worksheet:</t>
    </r>
    <r>
      <rPr>
        <sz val="11"/>
        <rFont val="Aptos Display"/>
        <family val="2"/>
        <scheme val="major"/>
      </rPr>
      <t xml:space="preserve"> 4 Historic Population
</t>
    </r>
    <r>
      <rPr>
        <i/>
        <u/>
        <sz val="11"/>
        <rFont val="Aptos Display"/>
        <family val="2"/>
        <scheme val="major"/>
      </rPr>
      <t>Cells:</t>
    </r>
    <r>
      <rPr>
        <sz val="11"/>
        <rFont val="Aptos Display"/>
        <family val="2"/>
        <scheme val="major"/>
      </rPr>
      <t xml:space="preserve">  C4-C13</t>
    </r>
  </si>
  <si>
    <r>
      <rPr>
        <i/>
        <u/>
        <sz val="11"/>
        <rFont val="Aptos Display"/>
        <family val="2"/>
        <scheme val="major"/>
      </rPr>
      <t>Worksheet:</t>
    </r>
    <r>
      <rPr>
        <sz val="11"/>
        <rFont val="Aptos Display"/>
        <family val="2"/>
        <scheme val="major"/>
      </rPr>
      <t xml:space="preserve"> 4 Historic Population
</t>
    </r>
    <r>
      <rPr>
        <i/>
        <u/>
        <sz val="11"/>
        <rFont val="Aptos Display"/>
        <family val="2"/>
        <scheme val="major"/>
      </rPr>
      <t>Cells:</t>
    </r>
    <r>
      <rPr>
        <sz val="11"/>
        <rFont val="Aptos Display"/>
        <family val="2"/>
        <scheme val="major"/>
      </rPr>
      <t xml:space="preserve">  D4-D13</t>
    </r>
  </si>
  <si>
    <t>Total water pumped, as well as any water purchased from any wholesale providers</t>
  </si>
  <si>
    <r>
      <rPr>
        <i/>
        <u/>
        <sz val="11"/>
        <rFont val="Aptos Display"/>
        <family val="2"/>
        <scheme val="major"/>
      </rPr>
      <t>Worksheet:</t>
    </r>
    <r>
      <rPr>
        <sz val="11"/>
        <rFont val="Aptos Display"/>
        <family val="2"/>
        <scheme val="major"/>
      </rPr>
      <t xml:space="preserve"> 5 Historic Pumping and Purchases
</t>
    </r>
    <r>
      <rPr>
        <i/>
        <u/>
        <sz val="11"/>
        <rFont val="Aptos Display"/>
        <family val="2"/>
        <scheme val="major"/>
      </rPr>
      <t>Cells:</t>
    </r>
    <r>
      <rPr>
        <sz val="11"/>
        <rFont val="Aptos Display"/>
        <family val="2"/>
        <scheme val="major"/>
      </rPr>
      <t xml:space="preserve"> For each year (row), use values in columns B and I-M </t>
    </r>
  </si>
  <si>
    <r>
      <rPr>
        <i/>
        <u/>
        <sz val="11"/>
        <rFont val="Aptos Display"/>
        <family val="2"/>
        <scheme val="major"/>
      </rPr>
      <t>Worksheet:</t>
    </r>
    <r>
      <rPr>
        <sz val="11"/>
        <rFont val="Aptos Display"/>
        <family val="2"/>
        <scheme val="major"/>
      </rPr>
      <t xml:space="preserve"> 5 Historic Pumping and Purchases
</t>
    </r>
    <r>
      <rPr>
        <i/>
        <u/>
        <sz val="11"/>
        <rFont val="Aptos Display"/>
        <family val="2"/>
        <scheme val="major"/>
      </rPr>
      <t>Cells:</t>
    </r>
    <r>
      <rPr>
        <sz val="11"/>
        <rFont val="Aptos Display"/>
        <family val="2"/>
        <scheme val="major"/>
      </rPr>
      <t xml:space="preserve">  B4-B13</t>
    </r>
  </si>
  <si>
    <r>
      <rPr>
        <i/>
        <u/>
        <sz val="11"/>
        <rFont val="Aptos Display"/>
        <family val="2"/>
        <scheme val="major"/>
      </rPr>
      <t>Worksheet:</t>
    </r>
    <r>
      <rPr>
        <sz val="11"/>
        <rFont val="Aptos Display"/>
        <family val="2"/>
        <scheme val="major"/>
      </rPr>
      <t xml:space="preserve"> 5 Historic Pumping and Purchases
</t>
    </r>
    <r>
      <rPr>
        <i/>
        <u/>
        <sz val="11"/>
        <rFont val="Aptos Display"/>
        <family val="2"/>
        <scheme val="major"/>
      </rPr>
      <t>Cells:</t>
    </r>
    <r>
      <rPr>
        <sz val="11"/>
        <rFont val="Aptos Display"/>
        <family val="2"/>
        <scheme val="major"/>
      </rPr>
      <t xml:space="preserve">  C4-C13</t>
    </r>
  </si>
  <si>
    <r>
      <rPr>
        <i/>
        <u/>
        <sz val="11"/>
        <rFont val="Aptos Display"/>
        <family val="2"/>
        <scheme val="major"/>
      </rPr>
      <t>Worksheet:</t>
    </r>
    <r>
      <rPr>
        <sz val="11"/>
        <rFont val="Aptos Display"/>
        <family val="2"/>
        <scheme val="major"/>
      </rPr>
      <t xml:space="preserve"> 5 Historic Pumping and Purchases
</t>
    </r>
    <r>
      <rPr>
        <i/>
        <u/>
        <sz val="11"/>
        <rFont val="Aptos Display"/>
        <family val="2"/>
        <scheme val="major"/>
      </rPr>
      <t>Cells:</t>
    </r>
    <r>
      <rPr>
        <sz val="11"/>
        <rFont val="Aptos Display"/>
        <family val="2"/>
        <scheme val="major"/>
      </rPr>
      <t xml:space="preserve">  D4-D13</t>
    </r>
  </si>
  <si>
    <r>
      <rPr>
        <i/>
        <u/>
        <sz val="11"/>
        <rFont val="Aptos Display"/>
        <family val="2"/>
        <scheme val="major"/>
      </rPr>
      <t>Worksheet:</t>
    </r>
    <r>
      <rPr>
        <sz val="11"/>
        <rFont val="Aptos Display"/>
        <family val="2"/>
        <scheme val="major"/>
      </rPr>
      <t xml:space="preserve"> 5 Historic Pumping and Purchases
</t>
    </r>
    <r>
      <rPr>
        <i/>
        <u/>
        <sz val="11"/>
        <rFont val="Aptos Display"/>
        <family val="2"/>
        <scheme val="major"/>
      </rPr>
      <t>Cells:</t>
    </r>
    <r>
      <rPr>
        <sz val="11"/>
        <rFont val="Aptos Display"/>
        <family val="2"/>
        <scheme val="major"/>
      </rPr>
      <t xml:space="preserve">  E4-E13</t>
    </r>
  </si>
  <si>
    <t>10-year average (2016-2025): Total water pumped, as well as any water purchased from any wholesale providers</t>
  </si>
  <si>
    <t>Worksheet: 5 Historic Pumping and Purchases
Cells:  G4-G13</t>
  </si>
  <si>
    <r>
      <rPr>
        <i/>
        <u/>
        <sz val="11"/>
        <rFont val="Aptos Display"/>
        <family val="2"/>
        <scheme val="major"/>
      </rPr>
      <t>Worksheet:</t>
    </r>
    <r>
      <rPr>
        <sz val="11"/>
        <rFont val="Aptos Display"/>
        <family val="2"/>
        <scheme val="major"/>
      </rPr>
      <t xml:space="preserve"> 7 Historic Deliveries
</t>
    </r>
    <r>
      <rPr>
        <i/>
        <u/>
        <sz val="11"/>
        <rFont val="Aptos Display"/>
        <family val="2"/>
        <scheme val="major"/>
      </rPr>
      <t>Cells:</t>
    </r>
    <r>
      <rPr>
        <sz val="11"/>
        <rFont val="Aptos Display"/>
        <family val="2"/>
        <scheme val="major"/>
      </rPr>
      <t xml:space="preserve"> For each year (row), use values in columns C, D, E, F and G</t>
    </r>
  </si>
  <si>
    <r>
      <rPr>
        <i/>
        <u/>
        <sz val="11"/>
        <rFont val="Aptos Display"/>
        <family val="2"/>
        <scheme val="major"/>
      </rPr>
      <t>Worksheet 1:</t>
    </r>
    <r>
      <rPr>
        <sz val="11"/>
        <rFont val="Aptos Display"/>
        <family val="2"/>
        <scheme val="major"/>
      </rPr>
      <t xml:space="preserve"> 6 Historic Large Users
</t>
    </r>
    <r>
      <rPr>
        <i/>
        <u/>
        <sz val="11"/>
        <rFont val="Aptos Display"/>
        <family val="2"/>
        <scheme val="major"/>
      </rPr>
      <t>Cells (worksheet 1):</t>
    </r>
    <r>
      <rPr>
        <sz val="11"/>
        <rFont val="Aptos Display"/>
        <family val="2"/>
        <scheme val="major"/>
      </rPr>
      <t xml:space="preserve">  used E5-E24 to calcuate total percent of 2025 annual use; use cells D5-D24 to calculate percent of total 2025 annual use for each row (user/customer)
</t>
    </r>
    <r>
      <rPr>
        <i/>
        <u/>
        <sz val="11"/>
        <rFont val="Aptos Display"/>
        <family val="2"/>
        <scheme val="major"/>
      </rPr>
      <t>Worksheet 2:</t>
    </r>
    <r>
      <rPr>
        <sz val="11"/>
        <rFont val="Aptos Display"/>
        <family val="2"/>
        <scheme val="major"/>
      </rPr>
      <t xml:space="preserve"> 7 Historic Deliveries
</t>
    </r>
    <r>
      <rPr>
        <i/>
        <u/>
        <sz val="11"/>
        <rFont val="Aptos Display"/>
        <family val="2"/>
        <scheme val="major"/>
      </rPr>
      <t>Cells (worksheet 2):</t>
    </r>
    <r>
      <rPr>
        <sz val="11"/>
        <rFont val="Aptos Display"/>
        <family val="2"/>
        <scheme val="major"/>
      </rPr>
      <t xml:space="preserve"> B13</t>
    </r>
  </si>
  <si>
    <t>Total water delivered to wholesale customer communities</t>
  </si>
  <si>
    <r>
      <rPr>
        <i/>
        <u/>
        <sz val="11"/>
        <rFont val="Aptos Display"/>
        <family val="2"/>
        <scheme val="major"/>
      </rPr>
      <t>Worksheet:</t>
    </r>
    <r>
      <rPr>
        <sz val="11"/>
        <rFont val="Aptos Display"/>
        <family val="2"/>
        <scheme val="major"/>
      </rPr>
      <t xml:space="preserve"> 7 Historic Deliveries
</t>
    </r>
    <r>
      <rPr>
        <i/>
        <u/>
        <sz val="11"/>
        <rFont val="Aptos Display"/>
        <family val="2"/>
        <scheme val="major"/>
      </rPr>
      <t>Cells:</t>
    </r>
    <r>
      <rPr>
        <sz val="11"/>
        <rFont val="Aptos Display"/>
        <family val="2"/>
        <scheme val="major"/>
      </rPr>
      <t xml:space="preserve"> For each year (row), use values in columns I ,J ,K ,L , M and N (total water demand from wholesale customer communities). Depends on how many wholesale customer communities.</t>
    </r>
  </si>
  <si>
    <r>
      <rPr>
        <i/>
        <u/>
        <sz val="11"/>
        <rFont val="Aptos Display"/>
        <family val="2"/>
        <scheme val="major"/>
      </rPr>
      <t>Worksheet 1:</t>
    </r>
    <r>
      <rPr>
        <sz val="11"/>
        <rFont val="Aptos Display"/>
        <family val="2"/>
        <scheme val="major"/>
      </rPr>
      <t xml:space="preserve"> 5 Historic Pumping &amp; Purchases
</t>
    </r>
    <r>
      <rPr>
        <i/>
        <u/>
        <sz val="11"/>
        <rFont val="Aptos Display"/>
        <family val="2"/>
        <scheme val="major"/>
      </rPr>
      <t>Cells (worksheet 1):</t>
    </r>
    <r>
      <rPr>
        <sz val="11"/>
        <rFont val="Aptos Display"/>
        <family val="2"/>
        <scheme val="major"/>
      </rPr>
      <t xml:space="preserve">  For each year, use corresponding values in column G
</t>
    </r>
    <r>
      <rPr>
        <i/>
        <u/>
        <sz val="11"/>
        <rFont val="Aptos Display"/>
        <family val="2"/>
        <scheme val="major"/>
      </rPr>
      <t>Worksheet 2</t>
    </r>
    <r>
      <rPr>
        <sz val="11"/>
        <rFont val="Aptos Display"/>
        <family val="2"/>
        <scheme val="major"/>
      </rPr>
      <t xml:space="preserve">: 4 Historic Population
</t>
    </r>
    <r>
      <rPr>
        <i/>
        <u/>
        <sz val="11"/>
        <rFont val="Aptos Display"/>
        <family val="2"/>
        <scheme val="major"/>
      </rPr>
      <t>Cells (worksheet 2):</t>
    </r>
    <r>
      <rPr>
        <sz val="11"/>
        <rFont val="Aptos Display"/>
        <family val="2"/>
        <scheme val="major"/>
      </rPr>
      <t xml:space="preserve">  For each year, use corresponding values in column D</t>
    </r>
  </si>
  <si>
    <t>Total water demand per person</t>
  </si>
  <si>
    <t>For each year, equals the total water pumped and purchased from wholesale provider(s), divided by the total population served by the public water supply system, then divided by the number of days in year</t>
  </si>
  <si>
    <r>
      <rPr>
        <i/>
        <u/>
        <sz val="11"/>
        <rFont val="Aptos Display"/>
        <family val="2"/>
        <scheme val="major"/>
      </rPr>
      <t>Worksheet:</t>
    </r>
    <r>
      <rPr>
        <sz val="11"/>
        <rFont val="Aptos Display"/>
        <family val="2"/>
        <scheme val="major"/>
      </rPr>
      <t xml:space="preserve"> 5 Historic Pumping &amp; Purchases
</t>
    </r>
    <r>
      <rPr>
        <i/>
        <u/>
        <sz val="11"/>
        <rFont val="Aptos Display"/>
        <family val="2"/>
        <scheme val="major"/>
      </rPr>
      <t>Cells:</t>
    </r>
    <r>
      <rPr>
        <sz val="11"/>
        <rFont val="Aptos Display"/>
        <family val="2"/>
        <scheme val="major"/>
      </rPr>
      <t xml:space="preserve">  For each year (row), use corresponding values in column G</t>
    </r>
  </si>
  <si>
    <r>
      <rPr>
        <i/>
        <u/>
        <sz val="11"/>
        <rFont val="Aptos Display"/>
        <family val="2"/>
        <scheme val="major"/>
      </rPr>
      <t>Worksheet 1:</t>
    </r>
    <r>
      <rPr>
        <sz val="11"/>
        <rFont val="Aptos Display"/>
        <family val="2"/>
        <scheme val="major"/>
      </rPr>
      <t xml:space="preserve"> 7 Historic Deliveries
</t>
    </r>
    <r>
      <rPr>
        <i/>
        <u/>
        <sz val="11"/>
        <rFont val="Aptos Display"/>
        <family val="2"/>
        <scheme val="major"/>
      </rPr>
      <t>Cells (worksheet 1):</t>
    </r>
    <r>
      <rPr>
        <sz val="11"/>
        <rFont val="Aptos Display"/>
        <family val="2"/>
        <scheme val="major"/>
      </rPr>
      <t xml:space="preserve">  For each year, use corresponding values in columns C and D
</t>
    </r>
    <r>
      <rPr>
        <i/>
        <u/>
        <sz val="11"/>
        <rFont val="Aptos Display"/>
        <family val="2"/>
        <scheme val="major"/>
      </rPr>
      <t>Worksheet 2</t>
    </r>
    <r>
      <rPr>
        <sz val="11"/>
        <rFont val="Aptos Display"/>
        <family val="2"/>
        <scheme val="major"/>
      </rPr>
      <t xml:space="preserve">: 4 Historic Population
</t>
    </r>
    <r>
      <rPr>
        <i/>
        <u/>
        <sz val="11"/>
        <rFont val="Aptos Display"/>
        <family val="2"/>
        <scheme val="major"/>
      </rPr>
      <t>Cells (worksheet 2):</t>
    </r>
    <r>
      <rPr>
        <sz val="11"/>
        <rFont val="Aptos Display"/>
        <family val="2"/>
        <scheme val="major"/>
      </rPr>
      <t xml:space="preserve">  For each year, use corresponding values in column D</t>
    </r>
  </si>
  <si>
    <t>For each year, equals the sum of total water use by residential water customers and total water used for residential purposes by commerical/institutional customers , divided by population served by the public water supply system, then divided by the number of day in a year.</t>
  </si>
  <si>
    <r>
      <rPr>
        <i/>
        <u/>
        <sz val="11"/>
        <rFont val="Aptos Display"/>
        <family val="2"/>
        <scheme val="major"/>
      </rPr>
      <t>Worksheet 1:</t>
    </r>
    <r>
      <rPr>
        <sz val="11"/>
        <rFont val="Aptos Display"/>
        <family val="2"/>
        <scheme val="major"/>
      </rPr>
      <t xml:space="preserve"> 8 Historic Summary Calculations
</t>
    </r>
    <r>
      <rPr>
        <i/>
        <u/>
        <sz val="11"/>
        <rFont val="Aptos Display"/>
        <family val="2"/>
        <scheme val="major"/>
      </rPr>
      <t>Cells (worksheet 1):</t>
    </r>
    <r>
      <rPr>
        <sz val="11"/>
        <rFont val="Aptos Display"/>
        <family val="2"/>
        <scheme val="major"/>
      </rPr>
      <t xml:space="preserve">  For each year, use values in column B
</t>
    </r>
    <r>
      <rPr>
        <i/>
        <u/>
        <sz val="11"/>
        <rFont val="Aptos Display"/>
        <family val="2"/>
        <scheme val="major"/>
      </rPr>
      <t>Worksheet 2</t>
    </r>
    <r>
      <rPr>
        <sz val="11"/>
        <rFont val="Aptos Display"/>
        <family val="2"/>
        <scheme val="major"/>
      </rPr>
      <t xml:space="preserve">: 5 Historic Pumping &amp; Purchases
</t>
    </r>
    <r>
      <rPr>
        <i/>
        <u/>
        <sz val="11"/>
        <rFont val="Aptos Display"/>
        <family val="2"/>
        <scheme val="major"/>
      </rPr>
      <t>Cells (worksheet 2):</t>
    </r>
    <r>
      <rPr>
        <sz val="11"/>
        <rFont val="Aptos Display"/>
        <family val="2"/>
        <scheme val="major"/>
      </rPr>
      <t xml:space="preserve">  For each year, use values in column E</t>
    </r>
  </si>
  <si>
    <t>For each year, equals the maximum day  water pumped divided by the average day water demand</t>
  </si>
  <si>
    <r>
      <rPr>
        <i/>
        <u/>
        <sz val="11"/>
        <rFont val="Aptos Display"/>
        <family val="2"/>
        <scheme val="major"/>
      </rPr>
      <t>Worksheet 1:</t>
    </r>
    <r>
      <rPr>
        <sz val="11"/>
        <rFont val="Aptos Display"/>
        <family val="2"/>
        <scheme val="major"/>
      </rPr>
      <t xml:space="preserve"> 5 Historic Pumping &amp; Purchases
</t>
    </r>
    <r>
      <rPr>
        <i/>
        <u/>
        <sz val="11"/>
        <rFont val="Aptos Display"/>
        <family val="2"/>
        <scheme val="major"/>
      </rPr>
      <t>Cells (worksheet 1):</t>
    </r>
    <r>
      <rPr>
        <sz val="11"/>
        <rFont val="Aptos Display"/>
        <family val="2"/>
        <scheme val="major"/>
      </rPr>
      <t xml:space="preserve">  For each year, use values in column G
</t>
    </r>
    <r>
      <rPr>
        <i/>
        <u/>
        <sz val="11"/>
        <rFont val="Aptos Display"/>
        <family val="2"/>
        <scheme val="major"/>
      </rPr>
      <t>Worksheet 2</t>
    </r>
    <r>
      <rPr>
        <sz val="11"/>
        <rFont val="Aptos Display"/>
        <family val="2"/>
        <scheme val="major"/>
      </rPr>
      <t xml:space="preserve">: 6 Historic Deliveries
</t>
    </r>
    <r>
      <rPr>
        <i/>
        <u/>
        <sz val="11"/>
        <rFont val="Aptos Display"/>
        <family val="2"/>
        <scheme val="major"/>
      </rPr>
      <t>Cells (worksheet 2):</t>
    </r>
    <r>
      <rPr>
        <sz val="11"/>
        <rFont val="Aptos Display"/>
        <family val="2"/>
        <scheme val="major"/>
      </rPr>
      <t xml:space="preserve">  For each year, use values in column B</t>
    </r>
  </si>
  <si>
    <t>For each year, equals the total water pumped and purchased from wholesale provider(s) minus the total water delivered</t>
  </si>
  <si>
    <r>
      <rPr>
        <i/>
        <u/>
        <sz val="11"/>
        <rFont val="Aptos Display"/>
        <family val="2"/>
        <scheme val="major"/>
      </rPr>
      <t>Worksheet 1:</t>
    </r>
    <r>
      <rPr>
        <sz val="11"/>
        <rFont val="Aptos Display"/>
        <family val="2"/>
        <scheme val="major"/>
      </rPr>
      <t xml:space="preserve"> 8 Historic Summary Calculations
</t>
    </r>
    <r>
      <rPr>
        <i/>
        <u/>
        <sz val="11"/>
        <rFont val="Aptos Display"/>
        <family val="2"/>
        <scheme val="major"/>
      </rPr>
      <t>Cells (worksheet 1):</t>
    </r>
    <r>
      <rPr>
        <sz val="11"/>
        <rFont val="Aptos Display"/>
        <family val="2"/>
        <scheme val="major"/>
      </rPr>
      <t xml:space="preserve">  For each year, use values in column F
</t>
    </r>
    <r>
      <rPr>
        <i/>
        <u/>
        <sz val="11"/>
        <rFont val="Aptos Display"/>
        <family val="2"/>
        <scheme val="major"/>
      </rPr>
      <t>Worksheet 2</t>
    </r>
    <r>
      <rPr>
        <sz val="11"/>
        <rFont val="Aptos Display"/>
        <family val="2"/>
        <scheme val="major"/>
      </rPr>
      <t xml:space="preserve">: 5 Historic Pumping &amp; Purchases
</t>
    </r>
    <r>
      <rPr>
        <i/>
        <u/>
        <sz val="11"/>
        <rFont val="Aptos Display"/>
        <family val="2"/>
        <scheme val="major"/>
      </rPr>
      <t>Cells (worksheet 2):</t>
    </r>
    <r>
      <rPr>
        <sz val="11"/>
        <rFont val="Aptos Display"/>
        <family val="2"/>
        <scheme val="major"/>
      </rPr>
      <t xml:space="preserve">  For each year, use values in column G</t>
    </r>
  </si>
  <si>
    <t>For each year, equals the real and apparent water losses divided by the total water pumped and purchased from wholesale provider(s)</t>
  </si>
  <si>
    <t>For each year, equals the estimated indoor water demand divided by the total water pumped and purchased from any wholesale providers</t>
  </si>
  <si>
    <t>For each year, equals the estimated outdoor water demand divided by the total water pumped and purchased from any wholesale providers</t>
  </si>
  <si>
    <t>For each year, equals the total water pumped and purchased from wholesale provider(s) minus estimated outdoor demand</t>
  </si>
  <si>
    <t>For each year, equals the  total water pumped from May-October minus the total water pumped from November-April</t>
  </si>
  <si>
    <t>For each year, equals the estimated indoor demand divided by the total population served by the public water supply system, then divided by the number of days in the year</t>
  </si>
  <si>
    <t>For each year, equals the estimated outdoor demand divided by the total population served by the public water supply system, then divided by the number of days in the year</t>
  </si>
  <si>
    <r>
      <rPr>
        <i/>
        <u/>
        <sz val="11"/>
        <rFont val="Aptos Display"/>
        <family val="2"/>
        <scheme val="major"/>
      </rPr>
      <t>Worksheet 1:</t>
    </r>
    <r>
      <rPr>
        <sz val="11"/>
        <rFont val="Aptos Display"/>
        <family val="2"/>
        <scheme val="major"/>
      </rPr>
      <t xml:space="preserve"> 8 Historic Summary Calculations
</t>
    </r>
    <r>
      <rPr>
        <i/>
        <u/>
        <sz val="11"/>
        <rFont val="Aptos Display"/>
        <family val="2"/>
        <scheme val="major"/>
      </rPr>
      <t>Cells (worksheet 1):</t>
    </r>
    <r>
      <rPr>
        <sz val="11"/>
        <rFont val="Aptos Display"/>
        <family val="2"/>
        <scheme val="major"/>
      </rPr>
      <t xml:space="preserve">  For each year, use values in column J
</t>
    </r>
    <r>
      <rPr>
        <i/>
        <u/>
        <sz val="11"/>
        <rFont val="Aptos Display"/>
        <family val="2"/>
        <scheme val="major"/>
      </rPr>
      <t>Worksheet 2</t>
    </r>
    <r>
      <rPr>
        <sz val="11"/>
        <rFont val="Aptos Display"/>
        <family val="2"/>
        <scheme val="major"/>
      </rPr>
      <t xml:space="preserve">: 5 Historic Pumping &amp; Purchases
</t>
    </r>
    <r>
      <rPr>
        <i/>
        <u/>
        <sz val="11"/>
        <rFont val="Aptos Display"/>
        <family val="2"/>
        <scheme val="major"/>
      </rPr>
      <t>Cells (worksheet 2):</t>
    </r>
    <r>
      <rPr>
        <sz val="11"/>
        <rFont val="Aptos Display"/>
        <family val="2"/>
        <scheme val="major"/>
      </rPr>
      <t xml:space="preserve">  For each year, use values in column G</t>
    </r>
  </si>
  <si>
    <r>
      <rPr>
        <i/>
        <u/>
        <sz val="11"/>
        <rFont val="Aptos Display"/>
        <family val="2"/>
        <scheme val="major"/>
      </rPr>
      <t>Worksheet 1:</t>
    </r>
    <r>
      <rPr>
        <sz val="11"/>
        <rFont val="Aptos Display"/>
        <family val="2"/>
        <scheme val="major"/>
      </rPr>
      <t xml:space="preserve"> 8 Historic Summary Calculations
</t>
    </r>
    <r>
      <rPr>
        <i/>
        <u/>
        <sz val="11"/>
        <rFont val="Aptos Display"/>
        <family val="2"/>
        <scheme val="major"/>
      </rPr>
      <t>Cells (worksheet 1):</t>
    </r>
    <r>
      <rPr>
        <sz val="11"/>
        <rFont val="Aptos Display"/>
        <family val="2"/>
        <scheme val="major"/>
      </rPr>
      <t xml:space="preserve">  For each year, use values in column K
</t>
    </r>
    <r>
      <rPr>
        <i/>
        <u/>
        <sz val="11"/>
        <rFont val="Aptos Display"/>
        <family val="2"/>
        <scheme val="major"/>
      </rPr>
      <t>Worksheet 2</t>
    </r>
    <r>
      <rPr>
        <sz val="11"/>
        <rFont val="Aptos Display"/>
        <family val="2"/>
        <scheme val="major"/>
      </rPr>
      <t xml:space="preserve">: 5 Historic Pumping &amp; Purchases
</t>
    </r>
    <r>
      <rPr>
        <i/>
        <u/>
        <sz val="11"/>
        <rFont val="Aptos Display"/>
        <family val="2"/>
        <scheme val="major"/>
      </rPr>
      <t>Cells (worksheet 2):</t>
    </r>
    <r>
      <rPr>
        <sz val="11"/>
        <rFont val="Aptos Display"/>
        <family val="2"/>
        <scheme val="major"/>
      </rPr>
      <t xml:space="preserve">  For each year, use values in column G</t>
    </r>
  </si>
  <si>
    <r>
      <rPr>
        <i/>
        <u/>
        <sz val="11"/>
        <rFont val="Aptos Display"/>
        <family val="2"/>
        <scheme val="major"/>
      </rPr>
      <t>Worksheet</t>
    </r>
    <r>
      <rPr>
        <sz val="11"/>
        <rFont val="Aptos Display"/>
        <family val="2"/>
        <scheme val="major"/>
      </rPr>
      <t xml:space="preserve">: 5 Historic Pumping &amp; Purchases
</t>
    </r>
    <r>
      <rPr>
        <i/>
        <u/>
        <sz val="11"/>
        <rFont val="Aptos Display"/>
        <family val="2"/>
        <scheme val="major"/>
      </rPr>
      <t>Cells:</t>
    </r>
    <r>
      <rPr>
        <sz val="11"/>
        <rFont val="Aptos Display"/>
        <family val="2"/>
        <scheme val="major"/>
      </rPr>
      <t xml:space="preserve">  For each year, use values in columns D and C</t>
    </r>
  </si>
  <si>
    <t>Estimated indoor water depand per person</t>
  </si>
  <si>
    <r>
      <rPr>
        <i/>
        <u/>
        <sz val="11"/>
        <rFont val="Aptos Display"/>
        <family val="2"/>
        <scheme val="major"/>
      </rPr>
      <t>Worksheet 1:</t>
    </r>
    <r>
      <rPr>
        <sz val="11"/>
        <rFont val="Aptos Display"/>
        <family val="2"/>
        <scheme val="major"/>
      </rPr>
      <t xml:space="preserve"> 8 Historic Summary Calculations
</t>
    </r>
    <r>
      <rPr>
        <i/>
        <u/>
        <sz val="11"/>
        <rFont val="Aptos Display"/>
        <family val="2"/>
        <scheme val="major"/>
      </rPr>
      <t>Cells (worksheet 1):</t>
    </r>
    <r>
      <rPr>
        <sz val="11"/>
        <rFont val="Aptos Display"/>
        <family val="2"/>
        <scheme val="major"/>
      </rPr>
      <t xml:space="preserve">  For each year, use values in column J
</t>
    </r>
    <r>
      <rPr>
        <i/>
        <u/>
        <sz val="11"/>
        <rFont val="Aptos Display"/>
        <family val="2"/>
        <scheme val="major"/>
      </rPr>
      <t>Worksheet 2</t>
    </r>
    <r>
      <rPr>
        <sz val="11"/>
        <rFont val="Aptos Display"/>
        <family val="2"/>
        <scheme val="major"/>
      </rPr>
      <t xml:space="preserve">: 5 Historic Population
</t>
    </r>
    <r>
      <rPr>
        <i/>
        <u/>
        <sz val="11"/>
        <rFont val="Aptos Display"/>
        <family val="2"/>
        <scheme val="major"/>
      </rPr>
      <t>Cells (worksheet 2):</t>
    </r>
    <r>
      <rPr>
        <sz val="11"/>
        <rFont val="Aptos Display"/>
        <family val="2"/>
        <scheme val="major"/>
      </rPr>
      <t xml:space="preserve">  For each year, use values in column D</t>
    </r>
  </si>
  <si>
    <t>Estimated outdoor water demand per person</t>
  </si>
  <si>
    <r>
      <rPr>
        <i/>
        <u/>
        <sz val="11"/>
        <rFont val="Aptos Display"/>
        <family val="2"/>
        <scheme val="major"/>
      </rPr>
      <t>Worksheet 1:</t>
    </r>
    <r>
      <rPr>
        <sz val="11"/>
        <rFont val="Aptos Display"/>
        <family val="2"/>
        <scheme val="major"/>
      </rPr>
      <t xml:space="preserve"> 8 Historic Summary Calculations
</t>
    </r>
    <r>
      <rPr>
        <i/>
        <u/>
        <sz val="11"/>
        <rFont val="Aptos Display"/>
        <family val="2"/>
        <scheme val="major"/>
      </rPr>
      <t>Cells (worksheet 1):</t>
    </r>
    <r>
      <rPr>
        <sz val="11"/>
        <rFont val="Aptos Display"/>
        <family val="2"/>
        <scheme val="major"/>
      </rPr>
      <t xml:space="preserve">  For each year, use values in column K
</t>
    </r>
    <r>
      <rPr>
        <i/>
        <u/>
        <sz val="11"/>
        <rFont val="Aptos Display"/>
        <family val="2"/>
        <scheme val="major"/>
      </rPr>
      <t>Worksheet 2</t>
    </r>
    <r>
      <rPr>
        <sz val="11"/>
        <rFont val="Aptos Display"/>
        <family val="2"/>
        <scheme val="major"/>
      </rPr>
      <t xml:space="preserve">: 5 Historic Population
</t>
    </r>
    <r>
      <rPr>
        <i/>
        <u/>
        <sz val="11"/>
        <rFont val="Aptos Display"/>
        <family val="2"/>
        <scheme val="major"/>
      </rPr>
      <t>Cells (worksheet 2):</t>
    </r>
    <r>
      <rPr>
        <sz val="11"/>
        <rFont val="Aptos Display"/>
        <family val="2"/>
        <scheme val="major"/>
      </rPr>
      <t xml:space="preserve">  For each year, use values in column D</t>
    </r>
  </si>
  <si>
    <r>
      <rPr>
        <i/>
        <u/>
        <sz val="11"/>
        <rFont val="Aptos Display"/>
        <family val="2"/>
        <scheme val="major"/>
      </rPr>
      <t>Worksheet:</t>
    </r>
    <r>
      <rPr>
        <sz val="11"/>
        <rFont val="Aptos Display"/>
        <family val="2"/>
        <scheme val="major"/>
      </rPr>
      <t xml:space="preserve"> 8 Historic Summary Calculations
</t>
    </r>
    <r>
      <rPr>
        <i/>
        <u/>
        <sz val="11"/>
        <rFont val="Aptos Display"/>
        <family val="2"/>
        <scheme val="major"/>
      </rPr>
      <t>Cells:</t>
    </r>
    <r>
      <rPr>
        <sz val="11"/>
        <rFont val="Aptos Display"/>
        <family val="2"/>
        <scheme val="major"/>
      </rPr>
      <t xml:space="preserve">  B4-B13</t>
    </r>
  </si>
  <si>
    <t>10-year average (2016-2025): Total water demand per person</t>
  </si>
  <si>
    <t>Equals the average of the total water demand per person for years 2016-2025</t>
  </si>
  <si>
    <t>10-year average (2016-2025): Residential water demand per person</t>
  </si>
  <si>
    <r>
      <rPr>
        <i/>
        <u/>
        <sz val="11"/>
        <rFont val="Aptos Display"/>
        <family val="2"/>
        <scheme val="major"/>
      </rPr>
      <t>Worksheet:</t>
    </r>
    <r>
      <rPr>
        <sz val="11"/>
        <rFont val="Aptos Display"/>
        <family val="2"/>
        <scheme val="major"/>
      </rPr>
      <t xml:space="preserve"> 8 Historic Summary Calculations
</t>
    </r>
    <r>
      <rPr>
        <i/>
        <u/>
        <sz val="11"/>
        <rFont val="Aptos Display"/>
        <family val="2"/>
        <scheme val="major"/>
      </rPr>
      <t>Cells:</t>
    </r>
    <r>
      <rPr>
        <sz val="11"/>
        <rFont val="Aptos Display"/>
        <family val="2"/>
        <scheme val="major"/>
      </rPr>
      <t xml:space="preserve">  C4-C13</t>
    </r>
  </si>
  <si>
    <t>Equals the average of the residential water demand per person for years 2016-2025</t>
  </si>
  <si>
    <r>
      <rPr>
        <i/>
        <u/>
        <sz val="11"/>
        <rFont val="Aptos Display"/>
        <family val="2"/>
        <scheme val="major"/>
      </rPr>
      <t>Worksheet:</t>
    </r>
    <r>
      <rPr>
        <sz val="11"/>
        <rFont val="Aptos Display"/>
        <family val="2"/>
        <scheme val="major"/>
      </rPr>
      <t xml:space="preserve"> 8 Historic Summary Cal3ulations
</t>
    </r>
    <r>
      <rPr>
        <i/>
        <u/>
        <sz val="11"/>
        <rFont val="Aptos Display"/>
        <family val="2"/>
        <scheme val="major"/>
      </rPr>
      <t>Cells:</t>
    </r>
    <r>
      <rPr>
        <sz val="11"/>
        <rFont val="Aptos Display"/>
        <family val="2"/>
        <scheme val="major"/>
      </rPr>
      <t xml:space="preserve">  D4-D13</t>
    </r>
  </si>
  <si>
    <r>
      <rPr>
        <i/>
        <u/>
        <sz val="11"/>
        <rFont val="Aptos Display"/>
        <family val="2"/>
        <scheme val="major"/>
      </rPr>
      <t>Worksheet:</t>
    </r>
    <r>
      <rPr>
        <sz val="11"/>
        <rFont val="Aptos Display"/>
        <family val="2"/>
        <scheme val="major"/>
      </rPr>
      <t xml:space="preserve"> 8 Historic Summary Calculations
</t>
    </r>
    <r>
      <rPr>
        <i/>
        <u/>
        <sz val="11"/>
        <rFont val="Aptos Display"/>
        <family val="2"/>
        <scheme val="major"/>
      </rPr>
      <t>Cells:</t>
    </r>
    <r>
      <rPr>
        <sz val="11"/>
        <rFont val="Aptos Display"/>
        <family val="2"/>
        <scheme val="major"/>
      </rPr>
      <t xml:space="preserve">  E4-E13</t>
    </r>
  </si>
  <si>
    <r>
      <rPr>
        <i/>
        <u/>
        <sz val="11"/>
        <rFont val="Aptos Display"/>
        <family val="2"/>
        <scheme val="major"/>
      </rPr>
      <t>Worksheet:</t>
    </r>
    <r>
      <rPr>
        <sz val="11"/>
        <rFont val="Aptos Display"/>
        <family val="2"/>
        <scheme val="major"/>
      </rPr>
      <t xml:space="preserve"> 8 Historic Summary Calculations
</t>
    </r>
    <r>
      <rPr>
        <i/>
        <u/>
        <sz val="11"/>
        <rFont val="Aptos Display"/>
        <family val="2"/>
        <scheme val="major"/>
      </rPr>
      <t>Cells:</t>
    </r>
    <r>
      <rPr>
        <sz val="11"/>
        <rFont val="Aptos Display"/>
        <family val="2"/>
        <scheme val="major"/>
      </rPr>
      <t xml:space="preserve">  F4-F13</t>
    </r>
  </si>
  <si>
    <t>10-year average (2016-2025): Real and apparent water losses (percent)</t>
  </si>
  <si>
    <r>
      <rPr>
        <i/>
        <u/>
        <sz val="11"/>
        <rFont val="Aptos Display"/>
        <family val="2"/>
        <scheme val="major"/>
      </rPr>
      <t>Worksheet:</t>
    </r>
    <r>
      <rPr>
        <sz val="11"/>
        <rFont val="Aptos Display"/>
        <family val="2"/>
        <scheme val="major"/>
      </rPr>
      <t xml:space="preserve"> 8 Historic Summary Calculations
</t>
    </r>
    <r>
      <rPr>
        <i/>
        <u/>
        <sz val="11"/>
        <rFont val="Aptos Display"/>
        <family val="2"/>
        <scheme val="major"/>
      </rPr>
      <t>Cells:</t>
    </r>
    <r>
      <rPr>
        <sz val="11"/>
        <rFont val="Aptos Display"/>
        <family val="2"/>
        <scheme val="major"/>
      </rPr>
      <t xml:space="preserve">  G4-G13</t>
    </r>
  </si>
  <si>
    <t>10-year average (2016-2025): Estimated indoor water demand (percent)</t>
  </si>
  <si>
    <r>
      <rPr>
        <i/>
        <u/>
        <sz val="11"/>
        <rFont val="Aptos Display"/>
        <family val="2"/>
        <scheme val="major"/>
      </rPr>
      <t>Worksheet:</t>
    </r>
    <r>
      <rPr>
        <sz val="11"/>
        <rFont val="Aptos Display"/>
        <family val="2"/>
        <scheme val="major"/>
      </rPr>
      <t xml:space="preserve"> 8 Historic Summary Calculations
</t>
    </r>
    <r>
      <rPr>
        <i/>
        <u/>
        <sz val="11"/>
        <rFont val="Aptos Display"/>
        <family val="2"/>
        <scheme val="major"/>
      </rPr>
      <t>Cells:</t>
    </r>
    <r>
      <rPr>
        <sz val="11"/>
        <rFont val="Aptos Display"/>
        <family val="2"/>
        <scheme val="major"/>
      </rPr>
      <t xml:space="preserve">  H4-H13</t>
    </r>
  </si>
  <si>
    <t>10-year average (2016-2025): Estimated outdoor water demand (ercent)</t>
  </si>
  <si>
    <r>
      <rPr>
        <i/>
        <u/>
        <sz val="11"/>
        <rFont val="Aptos Display"/>
        <family val="2"/>
        <scheme val="major"/>
      </rPr>
      <t>Worksheet:</t>
    </r>
    <r>
      <rPr>
        <sz val="11"/>
        <rFont val="Aptos Display"/>
        <family val="2"/>
        <scheme val="major"/>
      </rPr>
      <t xml:space="preserve"> 8 Historic Summary Calculations
</t>
    </r>
    <r>
      <rPr>
        <i/>
        <u/>
        <sz val="11"/>
        <rFont val="Aptos Display"/>
        <family val="2"/>
        <scheme val="major"/>
      </rPr>
      <t>Cells:</t>
    </r>
    <r>
      <rPr>
        <sz val="11"/>
        <rFont val="Aptos Display"/>
        <family val="2"/>
        <scheme val="major"/>
      </rPr>
      <t xml:space="preserve">  I4-I13</t>
    </r>
  </si>
  <si>
    <r>
      <rPr>
        <i/>
        <u/>
        <sz val="11"/>
        <rFont val="Aptos Display"/>
        <family val="2"/>
        <scheme val="major"/>
      </rPr>
      <t>Worksheet:</t>
    </r>
    <r>
      <rPr>
        <sz val="11"/>
        <rFont val="Aptos Display"/>
        <family val="2"/>
        <scheme val="major"/>
      </rPr>
      <t xml:space="preserve"> 8 Historic Summary Calculations
</t>
    </r>
    <r>
      <rPr>
        <i/>
        <u/>
        <sz val="11"/>
        <rFont val="Aptos Display"/>
        <family val="2"/>
        <scheme val="major"/>
      </rPr>
      <t>Cells:</t>
    </r>
    <r>
      <rPr>
        <sz val="11"/>
        <rFont val="Aptos Display"/>
        <family val="2"/>
        <scheme val="major"/>
      </rPr>
      <t xml:space="preserve">  J4-J13</t>
    </r>
  </si>
  <si>
    <r>
      <rPr>
        <i/>
        <u/>
        <sz val="11"/>
        <rFont val="Aptos Display"/>
        <family val="2"/>
        <scheme val="major"/>
      </rPr>
      <t>Worksheet:</t>
    </r>
    <r>
      <rPr>
        <sz val="11"/>
        <rFont val="Aptos Display"/>
        <family val="2"/>
        <scheme val="major"/>
      </rPr>
      <t xml:space="preserve"> 8 Historic Summary Calculations
</t>
    </r>
    <r>
      <rPr>
        <i/>
        <u/>
        <sz val="11"/>
        <rFont val="Aptos Display"/>
        <family val="2"/>
        <scheme val="major"/>
      </rPr>
      <t>Cells:</t>
    </r>
    <r>
      <rPr>
        <sz val="11"/>
        <rFont val="Aptos Display"/>
        <family val="2"/>
        <scheme val="major"/>
      </rPr>
      <t xml:space="preserve">  K4-K13</t>
    </r>
  </si>
  <si>
    <t>10-year average (2016-2025): Estimated indoor water demand per person</t>
  </si>
  <si>
    <r>
      <rPr>
        <i/>
        <u/>
        <sz val="11"/>
        <rFont val="Aptos Display"/>
        <family val="2"/>
        <scheme val="major"/>
      </rPr>
      <t>Worksheet:</t>
    </r>
    <r>
      <rPr>
        <sz val="11"/>
        <rFont val="Aptos Display"/>
        <family val="2"/>
        <scheme val="major"/>
      </rPr>
      <t xml:space="preserve"> 8 Historic Summary Calculations
</t>
    </r>
    <r>
      <rPr>
        <i/>
        <u/>
        <sz val="11"/>
        <rFont val="Aptos Display"/>
        <family val="2"/>
        <scheme val="major"/>
      </rPr>
      <t>Cells:</t>
    </r>
    <r>
      <rPr>
        <sz val="11"/>
        <rFont val="Aptos Display"/>
        <family val="2"/>
        <scheme val="major"/>
      </rPr>
      <t xml:space="preserve">  L4-L13</t>
    </r>
  </si>
  <si>
    <t>Equals the average of the indoor water demand per person for years 2016-2025</t>
  </si>
  <si>
    <t xml:space="preserve">10-year average (2016-2025): Estimated outdoor water demand per person </t>
  </si>
  <si>
    <r>
      <rPr>
        <i/>
        <u/>
        <sz val="11"/>
        <rFont val="Aptos Display"/>
        <family val="2"/>
        <scheme val="major"/>
      </rPr>
      <t>Worksheet:</t>
    </r>
    <r>
      <rPr>
        <sz val="11"/>
        <rFont val="Aptos Display"/>
        <family val="2"/>
        <scheme val="major"/>
      </rPr>
      <t xml:space="preserve"> 8 Historic Summary Calculations
</t>
    </r>
    <r>
      <rPr>
        <i/>
        <u/>
        <sz val="11"/>
        <rFont val="Aptos Display"/>
        <family val="2"/>
        <scheme val="major"/>
      </rPr>
      <t>Cells:</t>
    </r>
    <r>
      <rPr>
        <sz val="11"/>
        <rFont val="Aptos Display"/>
        <family val="2"/>
        <scheme val="major"/>
      </rPr>
      <t xml:space="preserve">  M4-M13</t>
    </r>
  </si>
  <si>
    <t>Equals the average of the outdoor water demand per person for years 2016-2025</t>
  </si>
  <si>
    <t>10-year maximum (2016-2025): Total water demand per person</t>
  </si>
  <si>
    <t>Equals the maximum of the total water demand per person for years 2016-2025</t>
  </si>
  <si>
    <t>10-year maximum (2016-2025): Residential water demand per person</t>
  </si>
  <si>
    <r>
      <rPr>
        <i/>
        <u/>
        <sz val="11"/>
        <rFont val="Aptos Display"/>
        <family val="2"/>
        <scheme val="major"/>
      </rPr>
      <t>Worksheet:</t>
    </r>
    <r>
      <rPr>
        <sz val="11"/>
        <rFont val="Aptos Display"/>
        <family val="2"/>
        <scheme val="major"/>
      </rPr>
      <t xml:space="preserve"> 8 Historic Summary Calculations
</t>
    </r>
    <r>
      <rPr>
        <i/>
        <u/>
        <sz val="11"/>
        <rFont val="Aptos Display"/>
        <family val="2"/>
        <scheme val="major"/>
      </rPr>
      <t>Cells:</t>
    </r>
    <r>
      <rPr>
        <sz val="11"/>
        <rFont val="Aptos Display"/>
        <family val="2"/>
        <scheme val="major"/>
      </rPr>
      <t xml:space="preserve">  D4-D13</t>
    </r>
  </si>
  <si>
    <t>Equals the maximum of the residential water demand per person for years 2016-2025</t>
  </si>
  <si>
    <t>10-year maximum (2016-2025): Real and apparent water losses (percent)</t>
  </si>
  <si>
    <t>10-year maximum (2016-2025): Estimated indoor water demand (percent)</t>
  </si>
  <si>
    <t>10-year maximum (2016-2025): Estimated outdoor water demand (percent)</t>
  </si>
  <si>
    <t>10-year maximum (2016-2025): Estimated indoor water demand per person</t>
  </si>
  <si>
    <t>Equals the maximum of the indoor water demand per person for years 2016-2025</t>
  </si>
  <si>
    <t>10-year maximum (2016-2025): Estimated outdoor water demand per person</t>
  </si>
  <si>
    <t>Equals the maximum of the outdoor water demand per person for years 2016-2025</t>
  </si>
  <si>
    <r>
      <rPr>
        <i/>
        <u/>
        <sz val="11"/>
        <rFont val="Aptos Display"/>
        <family val="2"/>
        <scheme val="major"/>
      </rPr>
      <t>Worksheet:</t>
    </r>
    <r>
      <rPr>
        <sz val="11"/>
        <rFont val="Aptos Display"/>
        <family val="2"/>
        <scheme val="major"/>
      </rPr>
      <t xml:space="preserve"> 11 Current Sources
</t>
    </r>
    <r>
      <rPr>
        <i/>
        <u/>
        <sz val="11"/>
        <rFont val="Aptos Display"/>
        <family val="2"/>
        <scheme val="major"/>
      </rPr>
      <t>Cells:</t>
    </r>
    <r>
      <rPr>
        <sz val="11"/>
        <rFont val="Aptos Display"/>
        <family val="2"/>
        <scheme val="major"/>
      </rPr>
      <t xml:space="preserve">  For each row (facility), use values in column H</t>
    </r>
  </si>
  <si>
    <t>Current/ typical operating capacity</t>
  </si>
  <si>
    <r>
      <rPr>
        <i/>
        <u/>
        <sz val="11"/>
        <rFont val="Aptos Display"/>
        <family val="2"/>
        <scheme val="major"/>
      </rPr>
      <t>Worksheet:</t>
    </r>
    <r>
      <rPr>
        <sz val="11"/>
        <rFont val="Aptos Display"/>
        <family val="2"/>
        <scheme val="major"/>
      </rPr>
      <t xml:space="preserve"> 11 Current Sources
</t>
    </r>
    <r>
      <rPr>
        <i/>
        <u/>
        <sz val="11"/>
        <rFont val="Aptos Display"/>
        <family val="2"/>
        <scheme val="major"/>
      </rPr>
      <t>Cells:</t>
    </r>
    <r>
      <rPr>
        <sz val="11"/>
        <rFont val="Aptos Display"/>
        <family val="2"/>
        <scheme val="major"/>
      </rPr>
      <t xml:space="preserve">  For each row (facility), use values in column J</t>
    </r>
  </si>
  <si>
    <r>
      <rPr>
        <i/>
        <u/>
        <sz val="11"/>
        <rFont val="Aptos Display"/>
        <family val="2"/>
        <scheme val="major"/>
      </rPr>
      <t>Worksheet:</t>
    </r>
    <r>
      <rPr>
        <sz val="11"/>
        <rFont val="Aptos Display"/>
        <family val="2"/>
        <scheme val="major"/>
      </rPr>
      <t xml:space="preserve"> 11 Current Sources
</t>
    </r>
    <r>
      <rPr>
        <i/>
        <u/>
        <sz val="11"/>
        <rFont val="Aptos Display"/>
        <family val="2"/>
        <scheme val="major"/>
      </rPr>
      <t>Cells:</t>
    </r>
    <r>
      <rPr>
        <sz val="11"/>
        <rFont val="Aptos Display"/>
        <family val="2"/>
        <scheme val="major"/>
      </rPr>
      <t xml:space="preserve">  Values in columns D, G, L, and E</t>
    </r>
  </si>
  <si>
    <t>Equals the count of aquifers, surface waters, and interconnections that are defined as active pumping facilities that pump to a treatment plant.</t>
  </si>
  <si>
    <t>Installations/ facilities</t>
  </si>
  <si>
    <r>
      <rPr>
        <i/>
        <u/>
        <sz val="11"/>
        <rFont val="Aptos Display"/>
        <family val="2"/>
        <scheme val="major"/>
      </rPr>
      <t>Worksheet:</t>
    </r>
    <r>
      <rPr>
        <sz val="11"/>
        <rFont val="Aptos Display"/>
        <family val="2"/>
        <scheme val="major"/>
      </rPr>
      <t xml:space="preserve"> 11 Current Sources
</t>
    </r>
    <r>
      <rPr>
        <i/>
        <u/>
        <sz val="11"/>
        <rFont val="Aptos Display"/>
        <family val="2"/>
        <scheme val="major"/>
      </rPr>
      <t>Cells:</t>
    </r>
    <r>
      <rPr>
        <sz val="11"/>
        <rFont val="Aptos Display"/>
        <family val="2"/>
        <scheme val="major"/>
      </rPr>
      <t xml:space="preserve">  Values in columns K, D, G, L, and E</t>
    </r>
  </si>
  <si>
    <r>
      <t xml:space="preserve">Equals the count of aquifers, surface waters, and interconnections that are defined as active pumping facilities, but that do </t>
    </r>
    <r>
      <rPr>
        <u/>
        <sz val="11"/>
        <rFont val="Aptos Display"/>
        <family val="2"/>
        <scheme val="major"/>
      </rPr>
      <t>not</t>
    </r>
    <r>
      <rPr>
        <sz val="11"/>
        <rFont val="Aptos Display"/>
        <family val="2"/>
        <scheme val="major"/>
      </rPr>
      <t xml:space="preserve"> pump to a treatment plant.</t>
    </r>
  </si>
  <si>
    <r>
      <rPr>
        <i/>
        <u/>
        <sz val="11"/>
        <rFont val="Aptos Display"/>
        <family val="2"/>
        <scheme val="major"/>
      </rPr>
      <t>Worksheet:</t>
    </r>
    <r>
      <rPr>
        <sz val="11"/>
        <rFont val="Aptos Display"/>
        <family val="2"/>
        <scheme val="major"/>
      </rPr>
      <t xml:space="preserve"> 12 Current Summary Calculations
</t>
    </r>
    <r>
      <rPr>
        <i/>
        <u/>
        <sz val="11"/>
        <rFont val="Aptos Display"/>
        <family val="2"/>
        <scheme val="major"/>
      </rPr>
      <t>Cells:</t>
    </r>
    <r>
      <rPr>
        <sz val="11"/>
        <rFont val="Aptos Display"/>
        <family val="2"/>
        <scheme val="major"/>
      </rPr>
      <t xml:space="preserve"> B6 and B7</t>
    </r>
  </si>
  <si>
    <r>
      <rPr>
        <i/>
        <u/>
        <sz val="11"/>
        <rFont val="Aptos Display"/>
        <family val="2"/>
        <scheme val="major"/>
      </rPr>
      <t>Worksheet:</t>
    </r>
    <r>
      <rPr>
        <sz val="11"/>
        <rFont val="Aptos Display"/>
        <family val="2"/>
        <scheme val="major"/>
      </rPr>
      <t xml:space="preserve"> 11 Current Sources
</t>
    </r>
    <r>
      <rPr>
        <i/>
        <u/>
        <sz val="11"/>
        <rFont val="Aptos Display"/>
        <family val="2"/>
        <scheme val="major"/>
      </rPr>
      <t>Cells:</t>
    </r>
    <r>
      <rPr>
        <sz val="11"/>
        <rFont val="Aptos Display"/>
        <family val="2"/>
        <scheme val="major"/>
      </rPr>
      <t xml:space="preserve">  Values in columns K, G, E, and D</t>
    </r>
  </si>
  <si>
    <r>
      <rPr>
        <i/>
        <u/>
        <sz val="11"/>
        <rFont val="Aptos Display"/>
        <family val="2"/>
        <scheme val="major"/>
      </rPr>
      <t>Worksheet:</t>
    </r>
    <r>
      <rPr>
        <sz val="11"/>
        <rFont val="Aptos Display"/>
        <family val="2"/>
        <scheme val="major"/>
      </rPr>
      <t xml:space="preserve"> 11 Current Sources
</t>
    </r>
    <r>
      <rPr>
        <i/>
        <u/>
        <sz val="11"/>
        <rFont val="Aptos Display"/>
        <family val="2"/>
        <scheme val="major"/>
      </rPr>
      <t>Cells:</t>
    </r>
    <r>
      <rPr>
        <sz val="11"/>
        <rFont val="Aptos Display"/>
        <family val="2"/>
        <scheme val="major"/>
      </rPr>
      <t xml:space="preserve">  Values in columns K, G, E, D, and L</t>
    </r>
  </si>
  <si>
    <r>
      <rPr>
        <i/>
        <u/>
        <sz val="11"/>
        <rFont val="Aptos Display"/>
        <family val="2"/>
        <scheme val="major"/>
      </rPr>
      <t>Worksheet:</t>
    </r>
    <r>
      <rPr>
        <sz val="11"/>
        <rFont val="Aptos Display"/>
        <family val="2"/>
        <scheme val="major"/>
      </rPr>
      <t xml:space="preserve"> 9 Current Treatment
</t>
    </r>
    <r>
      <rPr>
        <i/>
        <u/>
        <sz val="11"/>
        <rFont val="Aptos Display"/>
        <family val="2"/>
        <scheme val="major"/>
      </rPr>
      <t>Cells:</t>
    </r>
    <r>
      <rPr>
        <sz val="11"/>
        <rFont val="Aptos Display"/>
        <family val="2"/>
        <scheme val="major"/>
      </rPr>
      <t xml:space="preserve">  Values in columns C and G</t>
    </r>
  </si>
  <si>
    <t>Treatment plant typical/current operating capacity</t>
  </si>
  <si>
    <r>
      <rPr>
        <i/>
        <u/>
        <sz val="11"/>
        <rFont val="Aptos Display"/>
        <family val="2"/>
        <scheme val="major"/>
      </rPr>
      <t>Worksheet:</t>
    </r>
    <r>
      <rPr>
        <sz val="11"/>
        <rFont val="Aptos Display"/>
        <family val="2"/>
        <scheme val="major"/>
      </rPr>
      <t xml:space="preserve"> 12 Current Summary Calculations
</t>
    </r>
    <r>
      <rPr>
        <i/>
        <u/>
        <sz val="11"/>
        <rFont val="Aptos Display"/>
        <family val="2"/>
        <scheme val="major"/>
      </rPr>
      <t>Cells:</t>
    </r>
    <r>
      <rPr>
        <sz val="11"/>
        <rFont val="Aptos Display"/>
        <family val="2"/>
        <scheme val="major"/>
      </rPr>
      <t xml:space="preserve">  B7, B11</t>
    </r>
  </si>
  <si>
    <r>
      <rPr>
        <i/>
        <u/>
        <sz val="11"/>
        <rFont val="Aptos Display"/>
        <family val="2"/>
        <scheme val="major"/>
      </rPr>
      <t>Worksheet:</t>
    </r>
    <r>
      <rPr>
        <sz val="11"/>
        <rFont val="Aptos Display"/>
        <family val="2"/>
        <scheme val="major"/>
      </rPr>
      <t xml:space="preserve"> 13 Future Population
</t>
    </r>
    <r>
      <rPr>
        <i/>
        <u/>
        <sz val="11"/>
        <rFont val="Aptos Display"/>
        <family val="2"/>
        <scheme val="major"/>
      </rPr>
      <t>Cells:</t>
    </r>
    <r>
      <rPr>
        <sz val="11"/>
        <rFont val="Aptos Display"/>
        <family val="2"/>
        <scheme val="major"/>
      </rPr>
      <t xml:space="preserve">  For each year, use values in columns B and E</t>
    </r>
  </si>
  <si>
    <t>For each year, equals the sum of projected population served in your community who will be served by the public water supply system, plus the population served in retail customer communities.</t>
  </si>
  <si>
    <t>Projected total population served in retail customer communities</t>
  </si>
  <si>
    <r>
      <rPr>
        <i/>
        <u/>
        <sz val="11"/>
        <rFont val="Aptos Display"/>
        <family val="2"/>
        <scheme val="major"/>
      </rPr>
      <t>Worksheet:</t>
    </r>
    <r>
      <rPr>
        <sz val="11"/>
        <rFont val="Aptos Display"/>
        <family val="2"/>
        <scheme val="major"/>
      </rPr>
      <t xml:space="preserve"> 13 Future Population
</t>
    </r>
    <r>
      <rPr>
        <i/>
        <u/>
        <sz val="11"/>
        <rFont val="Aptos Display"/>
        <family val="2"/>
        <scheme val="major"/>
      </rPr>
      <t>Cells:</t>
    </r>
    <r>
      <rPr>
        <sz val="11"/>
        <rFont val="Aptos Display"/>
        <family val="2"/>
        <scheme val="major"/>
      </rPr>
      <t xml:space="preserve">  For each year, use values in columns G, H, I, J, K, L, M, N, O, P, and Q (depending on the number of retail customer communities)</t>
    </r>
  </si>
  <si>
    <t>For each year, equals the sum of projected population served in all retail customer communities</t>
  </si>
  <si>
    <t>Average day demand - Total</t>
  </si>
  <si>
    <r>
      <rPr>
        <i/>
        <u/>
        <sz val="11"/>
        <rFont val="Aptos Display"/>
        <family val="2"/>
        <scheme val="major"/>
      </rPr>
      <t>Worksheet 1:</t>
    </r>
    <r>
      <rPr>
        <sz val="11"/>
        <rFont val="Aptos Display"/>
        <family val="2"/>
        <scheme val="major"/>
      </rPr>
      <t xml:space="preserve"> 8 Historic Summary Calculations
</t>
    </r>
    <r>
      <rPr>
        <i/>
        <u/>
        <sz val="11"/>
        <rFont val="Aptos Display"/>
        <family val="2"/>
        <scheme val="major"/>
      </rPr>
      <t>Cells (worksheet 1):</t>
    </r>
    <r>
      <rPr>
        <sz val="11"/>
        <rFont val="Aptos Display"/>
        <family val="2"/>
        <scheme val="major"/>
      </rPr>
      <t xml:space="preserve">  C17
</t>
    </r>
    <r>
      <rPr>
        <i/>
        <u/>
        <sz val="11"/>
        <rFont val="Aptos Display"/>
        <family val="2"/>
        <scheme val="major"/>
      </rPr>
      <t>Worksheet 2</t>
    </r>
    <r>
      <rPr>
        <sz val="11"/>
        <rFont val="Aptos Display"/>
        <family val="2"/>
        <scheme val="major"/>
      </rPr>
      <t xml:space="preserve">: 13 Future Population
</t>
    </r>
    <r>
      <rPr>
        <i/>
        <u/>
        <sz val="11"/>
        <rFont val="Aptos Display"/>
        <family val="2"/>
        <scheme val="major"/>
      </rPr>
      <t>Cells (worksheet 2):</t>
    </r>
    <r>
      <rPr>
        <sz val="11"/>
        <rFont val="Aptos Display"/>
        <family val="2"/>
        <scheme val="major"/>
      </rPr>
      <t xml:space="preserve">  For each year, use values in column D</t>
    </r>
  </si>
  <si>
    <t>Average day demand - Residential</t>
  </si>
  <si>
    <r>
      <rPr>
        <i/>
        <u/>
        <sz val="11"/>
        <rFont val="Aptos Display"/>
        <family val="2"/>
        <scheme val="major"/>
      </rPr>
      <t>Worksheet 1:</t>
    </r>
    <r>
      <rPr>
        <sz val="11"/>
        <rFont val="Aptos Display"/>
        <family val="2"/>
        <scheme val="major"/>
      </rPr>
      <t xml:space="preserve"> 8 Historic Summary Calculations
</t>
    </r>
    <r>
      <rPr>
        <i/>
        <u/>
        <sz val="11"/>
        <rFont val="Aptos Display"/>
        <family val="2"/>
        <scheme val="major"/>
      </rPr>
      <t>Cells (worksheet 1):</t>
    </r>
    <r>
      <rPr>
        <sz val="11"/>
        <rFont val="Aptos Display"/>
        <family val="2"/>
        <scheme val="major"/>
      </rPr>
      <t xml:space="preserve">  D17
</t>
    </r>
    <r>
      <rPr>
        <i/>
        <u/>
        <sz val="11"/>
        <rFont val="Aptos Display"/>
        <family val="2"/>
        <scheme val="major"/>
      </rPr>
      <t>Worksheet 2</t>
    </r>
    <r>
      <rPr>
        <sz val="11"/>
        <rFont val="Aptos Display"/>
        <family val="2"/>
        <scheme val="major"/>
      </rPr>
      <t xml:space="preserve">: 13 Future Population
</t>
    </r>
    <r>
      <rPr>
        <i/>
        <u/>
        <sz val="11"/>
        <rFont val="Aptos Display"/>
        <family val="2"/>
        <scheme val="major"/>
      </rPr>
      <t>Cells (worksheet 2):</t>
    </r>
    <r>
      <rPr>
        <sz val="11"/>
        <rFont val="Aptos Display"/>
        <family val="2"/>
        <scheme val="major"/>
      </rPr>
      <t xml:space="preserve">  For each year, use values in column D</t>
    </r>
  </si>
  <si>
    <t>Average day demand - Non-residential</t>
  </si>
  <si>
    <r>
      <rPr>
        <i/>
        <u/>
        <sz val="11"/>
        <rFont val="Aptos Display"/>
        <family val="2"/>
        <scheme val="major"/>
      </rPr>
      <t>Worksheet:</t>
    </r>
    <r>
      <rPr>
        <sz val="11"/>
        <rFont val="Aptos Display"/>
        <family val="2"/>
        <scheme val="major"/>
      </rPr>
      <t xml:space="preserve"> 14 Future Demand - Baseline
</t>
    </r>
    <r>
      <rPr>
        <i/>
        <u/>
        <sz val="11"/>
        <rFont val="Aptos Display"/>
        <family val="2"/>
        <scheme val="major"/>
      </rPr>
      <t>Cells:</t>
    </r>
    <r>
      <rPr>
        <sz val="11"/>
        <rFont val="Aptos Display"/>
        <family val="2"/>
        <scheme val="major"/>
      </rPr>
      <t xml:space="preserve">  For each year, values in columns B and C</t>
    </r>
  </si>
  <si>
    <t>For each year, equals the projected average day demand - total minus the projected average day demand - residential</t>
  </si>
  <si>
    <t>Maximum day demand - Total</t>
  </si>
  <si>
    <r>
      <rPr>
        <i/>
        <u/>
        <sz val="11"/>
        <rFont val="Aptos Display"/>
        <family val="2"/>
        <scheme val="major"/>
      </rPr>
      <t>Worksheet 1:</t>
    </r>
    <r>
      <rPr>
        <sz val="11"/>
        <rFont val="Aptos Display"/>
        <family val="2"/>
        <scheme val="major"/>
      </rPr>
      <t xml:space="preserve"> 8 Historic Summary Calculations
</t>
    </r>
    <r>
      <rPr>
        <i/>
        <u/>
        <sz val="11"/>
        <rFont val="Aptos Display"/>
        <family val="2"/>
        <scheme val="major"/>
      </rPr>
      <t>Cells (worksheet 1):</t>
    </r>
    <r>
      <rPr>
        <sz val="11"/>
        <rFont val="Aptos Display"/>
        <family val="2"/>
        <scheme val="major"/>
      </rPr>
      <t xml:space="preserve">  E18
</t>
    </r>
    <r>
      <rPr>
        <i/>
        <u/>
        <sz val="11"/>
        <rFont val="Aptos Display"/>
        <family val="2"/>
        <scheme val="major"/>
      </rPr>
      <t>Worksheet 2</t>
    </r>
    <r>
      <rPr>
        <sz val="11"/>
        <rFont val="Aptos Display"/>
        <family val="2"/>
        <scheme val="major"/>
      </rPr>
      <t xml:space="preserve">: 14 Future Demand - Baseline
</t>
    </r>
    <r>
      <rPr>
        <i/>
        <u/>
        <sz val="11"/>
        <rFont val="Aptos Display"/>
        <family val="2"/>
        <scheme val="major"/>
      </rPr>
      <t>Cells (worksheet 2):</t>
    </r>
    <r>
      <rPr>
        <sz val="11"/>
        <rFont val="Aptos Display"/>
        <family val="2"/>
        <scheme val="major"/>
      </rPr>
      <t xml:space="preserve">  For each year, use values in column B</t>
    </r>
  </si>
  <si>
    <t>For each year, equals the largest ratio of maximum day to average day demand between 2016-2025, multiplied by the projected average day demand - total</t>
  </si>
  <si>
    <t>Indoor water demand per person: Historical average water demand</t>
  </si>
  <si>
    <r>
      <rPr>
        <i/>
        <u/>
        <sz val="11"/>
        <rFont val="Aptos Display"/>
        <family val="2"/>
        <scheme val="major"/>
      </rPr>
      <t>Worksheet 1:</t>
    </r>
    <r>
      <rPr>
        <sz val="11"/>
        <rFont val="Aptos Display"/>
        <family val="2"/>
        <scheme val="major"/>
      </rPr>
      <t xml:space="preserve"> 8 Historic Summary Calculations
</t>
    </r>
    <r>
      <rPr>
        <i/>
        <u/>
        <sz val="11"/>
        <rFont val="Aptos Display"/>
        <family val="2"/>
        <scheme val="major"/>
      </rPr>
      <t>Cells (worksheet 1):</t>
    </r>
    <r>
      <rPr>
        <sz val="11"/>
        <rFont val="Aptos Display"/>
        <family val="2"/>
        <scheme val="major"/>
      </rPr>
      <t xml:space="preserve">  J17
</t>
    </r>
    <r>
      <rPr>
        <i/>
        <u/>
        <sz val="11"/>
        <rFont val="Aptos Display"/>
        <family val="2"/>
        <scheme val="major"/>
      </rPr>
      <t>Worksheet 2</t>
    </r>
    <r>
      <rPr>
        <sz val="11"/>
        <rFont val="Aptos Display"/>
        <family val="2"/>
        <scheme val="major"/>
      </rPr>
      <t xml:space="preserve">: 4 Historic Population
</t>
    </r>
    <r>
      <rPr>
        <i/>
        <u/>
        <sz val="11"/>
        <rFont val="Aptos Display"/>
        <family val="2"/>
        <scheme val="major"/>
      </rPr>
      <t>Cells (worksheet 2):</t>
    </r>
    <r>
      <rPr>
        <sz val="11"/>
        <rFont val="Aptos Display"/>
        <family val="2"/>
        <scheme val="major"/>
      </rPr>
      <t xml:space="preserve">  D17</t>
    </r>
  </si>
  <si>
    <t>Outdoor water demand per person: Historical average water demand</t>
  </si>
  <si>
    <r>
      <rPr>
        <i/>
        <u/>
        <sz val="11"/>
        <rFont val="Aptos Display"/>
        <family val="2"/>
        <scheme val="major"/>
      </rPr>
      <t>Worksheet 1:</t>
    </r>
    <r>
      <rPr>
        <sz val="11"/>
        <rFont val="Aptos Display"/>
        <family val="2"/>
        <scheme val="major"/>
      </rPr>
      <t xml:space="preserve"> 8 Historic Summary Calculations
</t>
    </r>
    <r>
      <rPr>
        <i/>
        <u/>
        <sz val="11"/>
        <rFont val="Aptos Display"/>
        <family val="2"/>
        <scheme val="major"/>
      </rPr>
      <t>Cells (worksheet 1):</t>
    </r>
    <r>
      <rPr>
        <sz val="11"/>
        <rFont val="Aptos Display"/>
        <family val="2"/>
        <scheme val="major"/>
      </rPr>
      <t xml:space="preserve">  K17
</t>
    </r>
    <r>
      <rPr>
        <i/>
        <u/>
        <sz val="11"/>
        <rFont val="Aptos Display"/>
        <family val="2"/>
        <scheme val="major"/>
      </rPr>
      <t>Worksheet 2</t>
    </r>
    <r>
      <rPr>
        <sz val="11"/>
        <rFont val="Aptos Display"/>
        <family val="2"/>
        <scheme val="major"/>
      </rPr>
      <t xml:space="preserve">: 4 Historic Population
</t>
    </r>
    <r>
      <rPr>
        <i/>
        <u/>
        <sz val="11"/>
        <rFont val="Aptos Display"/>
        <family val="2"/>
        <scheme val="major"/>
      </rPr>
      <t>Cells (worksheet 2):</t>
    </r>
    <r>
      <rPr>
        <sz val="11"/>
        <rFont val="Aptos Display"/>
        <family val="2"/>
        <scheme val="major"/>
      </rPr>
      <t xml:space="preserve">  D17</t>
    </r>
  </si>
  <si>
    <t>Residential water demand per person: Historical average water demand</t>
  </si>
  <si>
    <r>
      <rPr>
        <i/>
        <u/>
        <sz val="11"/>
        <rFont val="Aptos Display"/>
        <family val="2"/>
        <scheme val="major"/>
      </rPr>
      <t>Worksheet:</t>
    </r>
    <r>
      <rPr>
        <sz val="11"/>
        <rFont val="Aptos Display"/>
        <family val="2"/>
        <scheme val="major"/>
      </rPr>
      <t xml:space="preserve"> 8 Historic Summary Calculations
</t>
    </r>
    <r>
      <rPr>
        <i/>
        <u/>
        <sz val="11"/>
        <rFont val="Aptos Display"/>
        <family val="2"/>
        <scheme val="major"/>
      </rPr>
      <t>Cells:</t>
    </r>
    <r>
      <rPr>
        <sz val="11"/>
        <rFont val="Aptos Display"/>
        <family val="2"/>
        <scheme val="major"/>
      </rPr>
      <t xml:space="preserve">  D17</t>
    </r>
  </si>
  <si>
    <t>Non-residential water demand per person: Historical average water demand</t>
  </si>
  <si>
    <t>Indoor water demand: Historical average water demand</t>
  </si>
  <si>
    <r>
      <rPr>
        <i/>
        <u/>
        <sz val="11"/>
        <rFont val="Aptos Display"/>
        <family val="2"/>
        <scheme val="major"/>
      </rPr>
      <t>Worksheet 1:</t>
    </r>
    <r>
      <rPr>
        <sz val="11"/>
        <rFont val="Aptos Display"/>
        <family val="2"/>
        <scheme val="major"/>
      </rPr>
      <t xml:space="preserve"> 8 Historic Summary Calculations
</t>
    </r>
    <r>
      <rPr>
        <i/>
        <u/>
        <sz val="11"/>
        <rFont val="Aptos Display"/>
        <family val="2"/>
        <scheme val="major"/>
      </rPr>
      <t>Cells (worksheet 1):</t>
    </r>
    <r>
      <rPr>
        <sz val="11"/>
        <rFont val="Aptos Display"/>
        <family val="2"/>
        <scheme val="major"/>
      </rPr>
      <t xml:space="preserve"> J17
</t>
    </r>
  </si>
  <si>
    <t xml:space="preserve">Equals the average 2015-2025 estimated indoor water demand as calculated in worksheet 8 Historic Summary Calculations. </t>
  </si>
  <si>
    <t>Outdoor water demand: Historical average water demand</t>
  </si>
  <si>
    <r>
      <rPr>
        <i/>
        <u/>
        <sz val="11"/>
        <rFont val="Aptos Display"/>
        <family val="2"/>
        <scheme val="major"/>
      </rPr>
      <t>Worksheet 1:</t>
    </r>
    <r>
      <rPr>
        <sz val="11"/>
        <rFont val="Aptos Display"/>
        <family val="2"/>
        <scheme val="major"/>
      </rPr>
      <t xml:space="preserve"> 8 Historic Summary Calculations
</t>
    </r>
    <r>
      <rPr>
        <i/>
        <u/>
        <sz val="11"/>
        <rFont val="Aptos Display"/>
        <family val="2"/>
        <scheme val="major"/>
      </rPr>
      <t>Cells (worksheet 1):</t>
    </r>
    <r>
      <rPr>
        <sz val="11"/>
        <rFont val="Aptos Display"/>
        <family val="2"/>
        <scheme val="major"/>
      </rPr>
      <t xml:space="preserve"> K17</t>
    </r>
  </si>
  <si>
    <t xml:space="preserve">Equals the average 2015-2025 estimated outdoor water demand as calculated in worksheet 8 Historic Summary Calculations. </t>
  </si>
  <si>
    <r>
      <rPr>
        <i/>
        <u/>
        <sz val="11"/>
        <rFont val="Aptos Display"/>
        <family val="2"/>
        <scheme val="major"/>
      </rPr>
      <t>Worksheet 1:</t>
    </r>
    <r>
      <rPr>
        <sz val="11"/>
        <rFont val="Aptos Display"/>
        <family val="2"/>
        <scheme val="major"/>
      </rPr>
      <t xml:space="preserve"> 13 Future Population
</t>
    </r>
    <r>
      <rPr>
        <i/>
        <u/>
        <sz val="11"/>
        <rFont val="Aptos Display"/>
        <family val="2"/>
        <scheme val="major"/>
      </rPr>
      <t>Cells (worksheet 1):</t>
    </r>
    <r>
      <rPr>
        <sz val="11"/>
        <rFont val="Aptos Display"/>
        <family val="2"/>
        <scheme val="major"/>
      </rPr>
      <t xml:space="preserve"> D4 (2030), D14 (2040), and D15 (2050) 
</t>
    </r>
    <r>
      <rPr>
        <i/>
        <u/>
        <sz val="11"/>
        <rFont val="Aptos Display"/>
        <family val="2"/>
        <scheme val="major"/>
      </rPr>
      <t xml:space="preserve">Worksheet 3: </t>
    </r>
    <r>
      <rPr>
        <sz val="11"/>
        <rFont val="Aptos Display"/>
        <family val="2"/>
        <scheme val="major"/>
      </rPr>
      <t xml:space="preserve">15 Future Conservation Targets
</t>
    </r>
    <r>
      <rPr>
        <i/>
        <u/>
        <sz val="11"/>
        <rFont val="Aptos Display"/>
        <family val="2"/>
        <scheme val="major"/>
      </rPr>
      <t>Cells (worksheet 2):</t>
    </r>
    <r>
      <rPr>
        <sz val="11"/>
        <rFont val="Aptos Display"/>
        <family val="2"/>
        <scheme val="major"/>
      </rPr>
      <t xml:space="preserve"> C5 (2030), D5 (2040), E5 (2050)</t>
    </r>
  </si>
  <si>
    <t>Water Demand Projection - Total
HIGH SCENARIO</t>
  </si>
  <si>
    <t>For each projection year, equals the average day demand - total  multiplied by a percent adjustment to increase projected water demand compared to baseline estimates, plus the baseline average water demand - total.</t>
  </si>
  <si>
    <t>For each projection year, equals the average day demand - total  multiplied by a percent adjustment to decrease projected water demand compared to baseline estimates, plus the baseline average water demand - total.</t>
  </si>
  <si>
    <t>Water Demand Projection - Total
LOW SCENARIO</t>
  </si>
  <si>
    <t>Water Demand Projection - Residential 
HIGH SCENARIO</t>
  </si>
  <si>
    <t>Water Demand Projection - Residential 
LOW SCENARIO</t>
  </si>
  <si>
    <t>For each projection year, equals the average day demand - residential multiplied by a percent adjustment to increase projected water demand compared to baseline estimates, plus the baseline average water demand - residential.</t>
  </si>
  <si>
    <t>For each projection year, equals the average day demand - residential multiplied by a percent adjustment to decrease projected water demand compared to baseline estimates, plus the baseline average water demand - residential.</t>
  </si>
  <si>
    <r>
      <rPr>
        <i/>
        <u/>
        <sz val="11"/>
        <rFont val="Aptos Display"/>
        <family val="2"/>
        <scheme val="major"/>
      </rPr>
      <t>Worksheet 1:</t>
    </r>
    <r>
      <rPr>
        <sz val="11"/>
        <rFont val="Aptos Display"/>
        <family val="2"/>
        <scheme val="major"/>
      </rPr>
      <t xml:space="preserve"> 14 Future Demand - Baseline
</t>
    </r>
    <r>
      <rPr>
        <i/>
        <u/>
        <sz val="11"/>
        <rFont val="Aptos Display"/>
        <family val="2"/>
        <scheme val="major"/>
      </rPr>
      <t>Cells (worksheet 1):</t>
    </r>
    <r>
      <rPr>
        <sz val="11"/>
        <rFont val="Aptos Display"/>
        <family val="2"/>
        <scheme val="major"/>
      </rPr>
      <t xml:space="preserve">  E4
</t>
    </r>
    <r>
      <rPr>
        <i/>
        <u/>
        <sz val="11"/>
        <rFont val="Aptos Display"/>
        <family val="2"/>
        <scheme val="major"/>
      </rPr>
      <t>Worksheet 2:</t>
    </r>
    <r>
      <rPr>
        <sz val="11"/>
        <rFont val="Aptos Display"/>
        <family val="2"/>
        <scheme val="major"/>
      </rPr>
      <t xml:space="preserve"> 16 Future Demand - Adjusted
</t>
    </r>
    <r>
      <rPr>
        <i/>
        <u/>
        <sz val="11"/>
        <rFont val="Aptos Display"/>
        <family val="2"/>
        <scheme val="major"/>
      </rPr>
      <t>Cells (worksheet 2):</t>
    </r>
    <r>
      <rPr>
        <sz val="11"/>
        <rFont val="Aptos Display"/>
        <family val="2"/>
        <scheme val="major"/>
      </rPr>
      <t xml:space="preserve">  B4</t>
    </r>
  </si>
  <si>
    <r>
      <rPr>
        <i/>
        <u/>
        <sz val="11"/>
        <rFont val="Aptos Display"/>
        <family val="2"/>
        <scheme val="major"/>
      </rPr>
      <t>Worksheet 1:</t>
    </r>
    <r>
      <rPr>
        <sz val="11"/>
        <rFont val="Aptos Display"/>
        <family val="2"/>
        <scheme val="major"/>
      </rPr>
      <t xml:space="preserve"> 14 Future Demand - Baseline;
</t>
    </r>
    <r>
      <rPr>
        <i/>
        <u/>
        <sz val="11"/>
        <rFont val="Aptos Display"/>
        <family val="2"/>
        <scheme val="major"/>
      </rPr>
      <t>Cells (worksheet 1):</t>
    </r>
    <r>
      <rPr>
        <sz val="11"/>
        <rFont val="Aptos Display"/>
        <family val="2"/>
        <scheme val="major"/>
      </rPr>
      <t xml:space="preserve">  C4
</t>
    </r>
    <r>
      <rPr>
        <i/>
        <u/>
        <sz val="11"/>
        <rFont val="Aptos Display"/>
        <family val="2"/>
        <scheme val="major"/>
      </rPr>
      <t>Worksheet 2:</t>
    </r>
    <r>
      <rPr>
        <sz val="11"/>
        <rFont val="Aptos Display"/>
        <family val="2"/>
        <scheme val="major"/>
      </rPr>
      <t xml:space="preserve"> 16 Future Demand - Adjusted
</t>
    </r>
    <r>
      <rPr>
        <i/>
        <u/>
        <sz val="11"/>
        <rFont val="Aptos Display"/>
        <family val="2"/>
        <scheme val="major"/>
      </rPr>
      <t>Cells (worksheet 2):</t>
    </r>
    <r>
      <rPr>
        <sz val="11"/>
        <rFont val="Aptos Display"/>
        <family val="2"/>
        <scheme val="major"/>
      </rPr>
      <t xml:space="preserve">  C4</t>
    </r>
  </si>
  <si>
    <r>
      <rPr>
        <i/>
        <u/>
        <sz val="11"/>
        <rFont val="Aptos Display"/>
        <family val="2"/>
        <scheme val="major"/>
      </rPr>
      <t>Worksheet 1:</t>
    </r>
    <r>
      <rPr>
        <sz val="11"/>
        <rFont val="Aptos Display"/>
        <family val="2"/>
        <scheme val="major"/>
      </rPr>
      <t xml:space="preserve"> 14 Future Demand - Baseline
</t>
    </r>
    <r>
      <rPr>
        <i/>
        <u/>
        <sz val="11"/>
        <rFont val="Aptos Display"/>
        <family val="2"/>
        <scheme val="major"/>
      </rPr>
      <t>Cells (worksheet 1):</t>
    </r>
    <r>
      <rPr>
        <sz val="11"/>
        <rFont val="Aptos Display"/>
        <family val="2"/>
        <scheme val="major"/>
      </rPr>
      <t xml:space="preserve">  C4
</t>
    </r>
    <r>
      <rPr>
        <i/>
        <u/>
        <sz val="11"/>
        <rFont val="Aptos Display"/>
        <family val="2"/>
        <scheme val="major"/>
      </rPr>
      <t>Worksheet 2:</t>
    </r>
    <r>
      <rPr>
        <sz val="11"/>
        <rFont val="Aptos Display"/>
        <family val="2"/>
        <scheme val="major"/>
      </rPr>
      <t xml:space="preserve"> 16 Future Demand - Adjusted
</t>
    </r>
    <r>
      <rPr>
        <i/>
        <u/>
        <sz val="11"/>
        <rFont val="Aptos Display"/>
        <family val="2"/>
        <scheme val="major"/>
      </rPr>
      <t>Cells (worksheet 2):</t>
    </r>
    <r>
      <rPr>
        <sz val="11"/>
        <rFont val="Aptos Display"/>
        <family val="2"/>
        <scheme val="major"/>
      </rPr>
      <t xml:space="preserve">  B4</t>
    </r>
  </si>
  <si>
    <r>
      <rPr>
        <i/>
        <u/>
        <sz val="11"/>
        <rFont val="Aptos Display"/>
        <family val="2"/>
        <scheme val="major"/>
      </rPr>
      <t>Worksheet 1:</t>
    </r>
    <r>
      <rPr>
        <sz val="11"/>
        <rFont val="Aptos Display"/>
        <family val="2"/>
        <scheme val="major"/>
      </rPr>
      <t xml:space="preserve"> 14 Future Demand - Baseline
</t>
    </r>
    <r>
      <rPr>
        <i/>
        <u/>
        <sz val="11"/>
        <rFont val="Aptos Display"/>
        <family val="2"/>
        <scheme val="major"/>
      </rPr>
      <t>Cells (worksheet 1):</t>
    </r>
    <r>
      <rPr>
        <sz val="11"/>
        <rFont val="Aptos Display"/>
        <family val="2"/>
        <scheme val="major"/>
      </rPr>
      <t xml:space="preserve"> Cells in column B
</t>
    </r>
    <r>
      <rPr>
        <i/>
        <u/>
        <sz val="11"/>
        <rFont val="Aptos Display"/>
        <family val="2"/>
        <scheme val="major"/>
      </rPr>
      <t>Worksheet 2:</t>
    </r>
    <r>
      <rPr>
        <sz val="11"/>
        <rFont val="Aptos Display"/>
        <family val="2"/>
        <scheme val="major"/>
      </rPr>
      <t xml:space="preserve"> 16 Future Demand - Adjusted
</t>
    </r>
    <r>
      <rPr>
        <i/>
        <u/>
        <sz val="11"/>
        <rFont val="Aptos Display"/>
        <family val="2"/>
        <scheme val="major"/>
      </rPr>
      <t>Cells (worksheet 2):</t>
    </r>
    <r>
      <rPr>
        <sz val="11"/>
        <rFont val="Aptos Display"/>
        <family val="2"/>
        <scheme val="major"/>
      </rPr>
      <t xml:space="preserve">  Cells in column B</t>
    </r>
  </si>
  <si>
    <r>
      <rPr>
        <i/>
        <u/>
        <sz val="11"/>
        <rFont val="Aptos Display"/>
        <family val="2"/>
        <scheme val="major"/>
      </rPr>
      <t>Worksheet 1:</t>
    </r>
    <r>
      <rPr>
        <sz val="11"/>
        <rFont val="Aptos Display"/>
        <family val="2"/>
        <scheme val="major"/>
      </rPr>
      <t xml:space="preserve"> 14 Future Demand - Baseline
</t>
    </r>
    <r>
      <rPr>
        <i/>
        <u/>
        <sz val="11"/>
        <rFont val="Aptos Display"/>
        <family val="2"/>
        <scheme val="major"/>
      </rPr>
      <t>Cells (worksheet 1):</t>
    </r>
    <r>
      <rPr>
        <sz val="11"/>
        <rFont val="Aptos Display"/>
        <family val="2"/>
        <scheme val="major"/>
      </rPr>
      <t xml:space="preserve">  B4
</t>
    </r>
    <r>
      <rPr>
        <i/>
        <u/>
        <sz val="11"/>
        <rFont val="Aptos Display"/>
        <family val="2"/>
        <scheme val="major"/>
      </rPr>
      <t>Worksheet 2:</t>
    </r>
    <r>
      <rPr>
        <sz val="11"/>
        <rFont val="Aptos Display"/>
        <family val="2"/>
        <scheme val="major"/>
      </rPr>
      <t xml:space="preserve"> 16 Future Demand - Adjusted;
</t>
    </r>
    <r>
      <rPr>
        <i/>
        <u/>
        <sz val="11"/>
        <rFont val="Aptos Display"/>
        <family val="2"/>
        <scheme val="major"/>
      </rPr>
      <t>Cells (worksheet 2):</t>
    </r>
    <r>
      <rPr>
        <sz val="11"/>
        <rFont val="Aptos Display"/>
        <family val="2"/>
        <scheme val="major"/>
      </rPr>
      <t xml:space="preserve">  C4</t>
    </r>
  </si>
  <si>
    <t>Water Demand Projection - Maximum Day 
HIGH SCENARIO</t>
  </si>
  <si>
    <t>Water Demand Projection - Maximum Day 
LOW SCENARIO</t>
  </si>
  <si>
    <t>For each projection year, equals the average maximum day water demand - total multiplied by a percent adjustment to increase increase projected water demand compared to baseline estimates, plus the maximum day  water demand - total.</t>
  </si>
  <si>
    <t>For each projection year, equals the average maximum day water demand - total multiplied by a percent adjustment to increase decrease projected water demand compared to baseline estimates, plus the maximum day  water demand - total.</t>
  </si>
  <si>
    <r>
      <rPr>
        <i/>
        <u/>
        <sz val="11"/>
        <rFont val="Aptos Display"/>
        <family val="2"/>
        <scheme val="major"/>
      </rPr>
      <t>Worksheet 1:</t>
    </r>
    <r>
      <rPr>
        <sz val="11"/>
        <rFont val="Aptos Display"/>
        <family val="2"/>
        <scheme val="major"/>
      </rPr>
      <t xml:space="preserve"> 14 Future Demand - Baseline
</t>
    </r>
    <r>
      <rPr>
        <i/>
        <u/>
        <sz val="11"/>
        <rFont val="Aptos Display"/>
        <family val="2"/>
        <scheme val="major"/>
      </rPr>
      <t>Cells (worksheet 1):</t>
    </r>
    <r>
      <rPr>
        <sz val="11"/>
        <rFont val="Aptos Display"/>
        <family val="2"/>
        <scheme val="major"/>
      </rPr>
      <t xml:space="preserve">  E4
</t>
    </r>
    <r>
      <rPr>
        <i/>
        <u/>
        <sz val="11"/>
        <rFont val="Aptos Display"/>
        <family val="2"/>
        <scheme val="major"/>
      </rPr>
      <t>Worksheet 2:</t>
    </r>
    <r>
      <rPr>
        <sz val="11"/>
        <rFont val="Aptos Display"/>
        <family val="2"/>
        <scheme val="major"/>
      </rPr>
      <t xml:space="preserve"> 16 Future Demand - Adjusted
</t>
    </r>
    <r>
      <rPr>
        <i/>
        <u/>
        <sz val="11"/>
        <rFont val="Aptos Display"/>
        <family val="2"/>
        <scheme val="major"/>
      </rPr>
      <t>Cells (worksheet 2):</t>
    </r>
    <r>
      <rPr>
        <sz val="11"/>
        <rFont val="Aptos Display"/>
        <family val="2"/>
        <scheme val="major"/>
      </rPr>
      <t xml:space="preserve">  C4</t>
    </r>
  </si>
  <si>
    <r>
      <rPr>
        <i/>
        <u/>
        <sz val="11"/>
        <rFont val="Aptos Display"/>
        <family val="2"/>
        <scheme val="major"/>
      </rPr>
      <t>Worksheet 1:</t>
    </r>
    <r>
      <rPr>
        <sz val="11"/>
        <rFont val="Aptos Display"/>
        <family val="2"/>
        <scheme val="major"/>
      </rPr>
      <t xml:space="preserve"> 9 Current Treatment
</t>
    </r>
    <r>
      <rPr>
        <i/>
        <u/>
        <sz val="11"/>
        <rFont val="Aptos Display"/>
        <family val="2"/>
        <scheme val="major"/>
      </rPr>
      <t>Cells (worksheet 1):</t>
    </r>
    <r>
      <rPr>
        <sz val="11"/>
        <rFont val="Aptos Display"/>
        <family val="2"/>
        <scheme val="major"/>
      </rPr>
      <t xml:space="preserve">  F4
</t>
    </r>
    <r>
      <rPr>
        <i/>
        <u/>
        <sz val="11"/>
        <rFont val="Aptos Display"/>
        <family val="2"/>
        <scheme val="major"/>
      </rPr>
      <t>Worksheet 2:</t>
    </r>
    <r>
      <rPr>
        <sz val="11"/>
        <rFont val="Aptos Display"/>
        <family val="2"/>
        <scheme val="major"/>
      </rPr>
      <t xml:space="preserve"> 17 Planned Treatment
</t>
    </r>
    <r>
      <rPr>
        <i/>
        <u/>
        <sz val="11"/>
        <rFont val="Aptos Display"/>
        <family val="2"/>
        <scheme val="major"/>
      </rPr>
      <t>Cells (worksheet 2):</t>
    </r>
    <r>
      <rPr>
        <sz val="11"/>
        <rFont val="Aptos Display"/>
        <family val="2"/>
        <scheme val="major"/>
      </rPr>
      <t xml:space="preserve">  For each year, the values in column D</t>
    </r>
  </si>
  <si>
    <t>For each projection year, equals the current treatment design capacity plus the sum of the current and each previous years' change in treatment plant capacity. Change in treatment at wells is not considered in this calculation.</t>
  </si>
  <si>
    <r>
      <rPr>
        <i/>
        <u/>
        <sz val="11"/>
        <rFont val="Aptos Display"/>
        <family val="2"/>
        <scheme val="major"/>
      </rPr>
      <t>Worksheet:</t>
    </r>
    <r>
      <rPr>
        <sz val="11"/>
        <rFont val="Aptos Display"/>
        <family val="2"/>
        <scheme val="major"/>
      </rPr>
      <t xml:space="preserve"> 19 Planned Sources
</t>
    </r>
    <r>
      <rPr>
        <i/>
        <u/>
        <sz val="11"/>
        <rFont val="Aptos Display"/>
        <family val="2"/>
        <scheme val="major"/>
      </rPr>
      <t>Cells:</t>
    </r>
    <r>
      <rPr>
        <sz val="11"/>
        <rFont val="Aptos Display"/>
        <family val="2"/>
        <scheme val="major"/>
      </rPr>
      <t xml:space="preserve">  For each year, use values in column E</t>
    </r>
  </si>
  <si>
    <r>
      <rPr>
        <i/>
        <u/>
        <sz val="11"/>
        <rFont val="Aptos Display"/>
        <family val="2"/>
        <scheme val="major"/>
      </rPr>
      <t>Worksheet 1:</t>
    </r>
    <r>
      <rPr>
        <sz val="11"/>
        <rFont val="Aptos Display"/>
        <family val="2"/>
        <scheme val="major"/>
      </rPr>
      <t xml:space="preserve"> 12 Current Summary Calculations
</t>
    </r>
    <r>
      <rPr>
        <i/>
        <u/>
        <sz val="11"/>
        <rFont val="Aptos Display"/>
        <family val="2"/>
        <scheme val="major"/>
      </rPr>
      <t>Cells (worksheet 1):</t>
    </r>
    <r>
      <rPr>
        <sz val="11"/>
        <rFont val="Aptos Display"/>
        <family val="2"/>
        <scheme val="major"/>
      </rPr>
      <t xml:space="preserve">  B8
</t>
    </r>
    <r>
      <rPr>
        <i/>
        <u/>
        <sz val="11"/>
        <rFont val="Aptos Display"/>
        <family val="2"/>
        <scheme val="major"/>
      </rPr>
      <t>Worksheet 2:</t>
    </r>
    <r>
      <rPr>
        <sz val="11"/>
        <rFont val="Aptos Display"/>
        <family val="2"/>
        <scheme val="major"/>
      </rPr>
      <t xml:space="preserve"> 17 Planned Sources
</t>
    </r>
    <r>
      <rPr>
        <i/>
        <u/>
        <sz val="11"/>
        <rFont val="Aptos Display"/>
        <family val="2"/>
        <scheme val="major"/>
      </rPr>
      <t>Cells (worksheet 2):</t>
    </r>
    <r>
      <rPr>
        <sz val="11"/>
        <rFont val="Aptos Display"/>
        <family val="2"/>
        <scheme val="major"/>
      </rPr>
      <t xml:space="preserve">  For each year, the values in column F</t>
    </r>
  </si>
  <si>
    <t>For each projection year, equals the total current/typical operating capacity of all active source installations plus the sum of the current and each previous years' change in source capacity.</t>
  </si>
  <si>
    <r>
      <rPr>
        <i/>
        <u/>
        <sz val="11"/>
        <rFont val="Aptos Display"/>
        <family val="2"/>
        <scheme val="major"/>
      </rPr>
      <t>Worksheet:</t>
    </r>
    <r>
      <rPr>
        <sz val="11"/>
        <rFont val="Aptos Display"/>
        <family val="2"/>
        <scheme val="major"/>
      </rPr>
      <t xml:space="preserve"> 11 Current Sources
</t>
    </r>
    <r>
      <rPr>
        <i/>
        <u/>
        <sz val="11"/>
        <rFont val="Aptos Display"/>
        <family val="2"/>
        <scheme val="major"/>
      </rPr>
      <t>Cells:</t>
    </r>
    <r>
      <rPr>
        <sz val="11"/>
        <rFont val="Aptos Display"/>
        <family val="2"/>
        <scheme val="major"/>
      </rPr>
      <t xml:space="preserve"> Values in columns N, G, E</t>
    </r>
  </si>
  <si>
    <r>
      <rPr>
        <i/>
        <u/>
        <sz val="11"/>
        <rFont val="Aptos Display"/>
        <family val="2"/>
        <scheme val="major"/>
      </rPr>
      <t>Worksheet:</t>
    </r>
    <r>
      <rPr>
        <sz val="11"/>
        <rFont val="Aptos Display"/>
        <family val="2"/>
        <scheme val="major"/>
      </rPr>
      <t xml:space="preserve"> 14 Future Demand - Baseline
</t>
    </r>
    <r>
      <rPr>
        <i/>
        <u/>
        <sz val="11"/>
        <rFont val="Aptos Display"/>
        <family val="2"/>
        <scheme val="major"/>
      </rPr>
      <t>Cells:</t>
    </r>
    <r>
      <rPr>
        <sz val="11"/>
        <rFont val="Aptos Display"/>
        <family val="2"/>
        <scheme val="major"/>
      </rPr>
      <t xml:space="preserve">  E4-E15 </t>
    </r>
  </si>
  <si>
    <t>Maximum Day Water Demand - BASELINE</t>
  </si>
  <si>
    <t>Maximum Day Water Demand - LOW</t>
  </si>
  <si>
    <r>
      <rPr>
        <i/>
        <u/>
        <sz val="11"/>
        <rFont val="Aptos Display"/>
        <family val="2"/>
        <scheme val="major"/>
      </rPr>
      <t>Worksheet:</t>
    </r>
    <r>
      <rPr>
        <sz val="11"/>
        <rFont val="Aptos Display"/>
        <family val="2"/>
        <scheme val="major"/>
      </rPr>
      <t xml:space="preserve"> 16 Future Demand - Adjusted
</t>
    </r>
    <r>
      <rPr>
        <i/>
        <u/>
        <sz val="11"/>
        <rFont val="Aptos Display"/>
        <family val="2"/>
        <scheme val="major"/>
      </rPr>
      <t>Cells:</t>
    </r>
    <r>
      <rPr>
        <sz val="11"/>
        <rFont val="Aptos Display"/>
        <family val="2"/>
        <scheme val="major"/>
      </rPr>
      <t xml:space="preserve">  J4-J15</t>
    </r>
  </si>
  <si>
    <r>
      <rPr>
        <i/>
        <u/>
        <sz val="11"/>
        <rFont val="Aptos Display"/>
        <family val="2"/>
        <scheme val="major"/>
      </rPr>
      <t>Worksheet:</t>
    </r>
    <r>
      <rPr>
        <sz val="11"/>
        <rFont val="Aptos Display"/>
        <family val="2"/>
        <scheme val="major"/>
      </rPr>
      <t xml:space="preserve"> 16 Future Demand - Adjusted
</t>
    </r>
    <r>
      <rPr>
        <i/>
        <u/>
        <sz val="11"/>
        <rFont val="Aptos Display"/>
        <family val="2"/>
        <scheme val="major"/>
      </rPr>
      <t>Cells:</t>
    </r>
    <r>
      <rPr>
        <sz val="11"/>
        <rFont val="Aptos Display"/>
        <family val="2"/>
        <scheme val="major"/>
      </rPr>
      <t xml:space="preserve">  I4-I15</t>
    </r>
  </si>
  <si>
    <t>Maximum Day Water Demand - HIGH</t>
  </si>
  <si>
    <r>
      <rPr>
        <i/>
        <u/>
        <sz val="11"/>
        <rFont val="Aptos Display"/>
        <family val="2"/>
        <scheme val="major"/>
      </rPr>
      <t>Worksheet:</t>
    </r>
    <r>
      <rPr>
        <sz val="11"/>
        <rFont val="Aptos Display"/>
        <family val="2"/>
        <scheme val="major"/>
      </rPr>
      <t xml:space="preserve"> 12 Current Summary Calculations
</t>
    </r>
    <r>
      <rPr>
        <i/>
        <u/>
        <sz val="11"/>
        <rFont val="Aptos Display"/>
        <family val="2"/>
        <scheme val="major"/>
      </rPr>
      <t>Cells:</t>
    </r>
    <r>
      <rPr>
        <sz val="11"/>
        <rFont val="Aptos Display"/>
        <family val="2"/>
        <scheme val="major"/>
      </rPr>
      <t xml:space="preserve">  B8</t>
    </r>
  </si>
  <si>
    <r>
      <rPr>
        <i/>
        <u/>
        <sz val="11"/>
        <rFont val="Aptos Display"/>
        <family val="2"/>
        <scheme val="major"/>
      </rPr>
      <t>Worksheet:</t>
    </r>
    <r>
      <rPr>
        <sz val="11"/>
        <rFont val="Aptos Display"/>
        <family val="2"/>
        <scheme val="major"/>
      </rPr>
      <t xml:space="preserve"> 12 Current Summary Calculations
</t>
    </r>
    <r>
      <rPr>
        <i/>
        <u/>
        <sz val="11"/>
        <rFont val="Aptos Display"/>
        <family val="2"/>
        <scheme val="major"/>
      </rPr>
      <t>Cells:</t>
    </r>
    <r>
      <rPr>
        <sz val="11"/>
        <rFont val="Aptos Display"/>
        <family val="2"/>
        <scheme val="major"/>
      </rPr>
      <t xml:space="preserve">  B9</t>
    </r>
  </si>
  <si>
    <r>
      <rPr>
        <i/>
        <u/>
        <sz val="11"/>
        <rFont val="Aptos Display"/>
        <family val="2"/>
        <scheme val="major"/>
      </rPr>
      <t>Worksheet:</t>
    </r>
    <r>
      <rPr>
        <sz val="11"/>
        <rFont val="Aptos Display"/>
        <family val="2"/>
        <scheme val="major"/>
      </rPr>
      <t xml:space="preserve"> 12 Current Summary Calculations
</t>
    </r>
    <r>
      <rPr>
        <i/>
        <u/>
        <sz val="11"/>
        <rFont val="Aptos Display"/>
        <family val="2"/>
        <scheme val="major"/>
      </rPr>
      <t>Cells:</t>
    </r>
    <r>
      <rPr>
        <sz val="11"/>
        <rFont val="Aptos Display"/>
        <family val="2"/>
        <scheme val="major"/>
      </rPr>
      <t xml:space="preserve">  B11</t>
    </r>
  </si>
  <si>
    <t>For each projection year, equals the corresponding values in rows 4-15 of column F in the 19 Planned Sources worksheet</t>
  </si>
  <si>
    <t>For each projection year, equals the corresponding values in rows 4-15 of column D in the 17 Planned Treatment worksheet</t>
  </si>
  <si>
    <t>Indoor water demand: Based on 2030, 2040, and 2050 water demand targets</t>
  </si>
  <si>
    <r>
      <rPr>
        <i/>
        <u/>
        <sz val="11"/>
        <rFont val="Aptos Display"/>
        <family val="2"/>
        <scheme val="major"/>
      </rPr>
      <t xml:space="preserve">Worksheet </t>
    </r>
    <r>
      <rPr>
        <sz val="11"/>
        <rFont val="Aptos Display"/>
        <family val="2"/>
        <scheme val="major"/>
      </rPr>
      <t xml:space="preserve">1: 13 Future Population;
</t>
    </r>
    <r>
      <rPr>
        <i/>
        <u/>
        <sz val="11"/>
        <rFont val="Aptos Display"/>
        <family val="2"/>
        <scheme val="major"/>
      </rPr>
      <t>Cells (worksheet 1):</t>
    </r>
    <r>
      <rPr>
        <sz val="11"/>
        <rFont val="Aptos Display"/>
        <family val="2"/>
        <scheme val="major"/>
      </rPr>
      <t xml:space="preserve"> D4 (2030), D14 (2040), and D15 (2050) 
</t>
    </r>
    <r>
      <rPr>
        <i/>
        <u/>
        <sz val="11"/>
        <rFont val="Aptos Display"/>
        <family val="2"/>
        <scheme val="major"/>
      </rPr>
      <t>Worksheet 2:</t>
    </r>
    <r>
      <rPr>
        <sz val="11"/>
        <rFont val="Aptos Display"/>
        <family val="2"/>
        <scheme val="major"/>
      </rPr>
      <t xml:space="preserve"> 15 Future Conservation Targets
</t>
    </r>
    <r>
      <rPr>
        <i/>
        <u/>
        <sz val="11"/>
        <rFont val="Aptos Display"/>
        <family val="2"/>
        <scheme val="major"/>
      </rPr>
      <t>Cells (worksheet 2):</t>
    </r>
    <r>
      <rPr>
        <sz val="11"/>
        <rFont val="Aptos Display"/>
        <family val="2"/>
        <scheme val="major"/>
      </rPr>
      <t xml:space="preserve"> C4 (2030), D4 (2040), E4 (2050)</t>
    </r>
  </si>
  <si>
    <t>Outdoor water demand: Based on 2030, 2040, and 2050 water demand targets</t>
  </si>
  <si>
    <t>For 2030, 2040, and 2050 values, this equals the projected population served by the public water supply system for those years, multiplied by the outdoor water demand per person targets for those years.</t>
  </si>
  <si>
    <t>For 2030, 2040, and 2050 values, this equals the projected population served by the public water supply system for those years, multiplied by the indoor water demand per person targets for those years.</t>
  </si>
  <si>
    <t>Total water demand (indoors+outdoor): Historical average water demand, and based on 2030, 2040, and 2050 water demand targets</t>
  </si>
  <si>
    <r>
      <rPr>
        <i/>
        <u/>
        <sz val="11"/>
        <rFont val="Aptos Display"/>
        <family val="2"/>
        <scheme val="major"/>
      </rPr>
      <t>Worksheet:</t>
    </r>
    <r>
      <rPr>
        <sz val="11"/>
        <rFont val="Aptos Display"/>
        <family val="2"/>
        <scheme val="major"/>
      </rPr>
      <t xml:space="preserve"> 15 Future Conservation Targets;
</t>
    </r>
    <r>
      <rPr>
        <i/>
        <u/>
        <sz val="11"/>
        <rFont val="Aptos Display"/>
        <family val="2"/>
        <scheme val="major"/>
      </rPr>
      <t xml:space="preserve">Cells: </t>
    </r>
    <r>
      <rPr>
        <sz val="11"/>
        <rFont val="Aptos Display"/>
        <family val="2"/>
        <scheme val="major"/>
      </rPr>
      <t xml:space="preserve"> B10 and B11 (Historical average), C10 and C11 (2030), D10 and D11 (2040), and E10 and E11 (2050)</t>
    </r>
  </si>
  <si>
    <t>Equals indoor water demand plus outdoor water demand</t>
  </si>
  <si>
    <t>Gallons per yer</t>
  </si>
  <si>
    <t>Residential water demand: Historical average water demand</t>
  </si>
  <si>
    <t>Residential water demand: Based on 2030, 2040, and 2050 water demand targets</t>
  </si>
  <si>
    <r>
      <rPr>
        <i/>
        <u/>
        <sz val="11"/>
        <rFont val="Aptos Display"/>
        <family val="2"/>
        <scheme val="major"/>
      </rPr>
      <t>Worksheet:</t>
    </r>
    <r>
      <rPr>
        <sz val="11"/>
        <rFont val="Aptos Display"/>
        <family val="2"/>
        <scheme val="major"/>
      </rPr>
      <t xml:space="preserve"> 7 Historic Deliveries
</t>
    </r>
    <r>
      <rPr>
        <i/>
        <u/>
        <sz val="11"/>
        <rFont val="Aptos Display"/>
        <family val="2"/>
        <scheme val="major"/>
      </rPr>
      <t>Cells:</t>
    </r>
    <r>
      <rPr>
        <sz val="11"/>
        <rFont val="Aptos Display"/>
        <family val="2"/>
        <scheme val="major"/>
      </rPr>
      <t xml:space="preserve"> C17 and D17</t>
    </r>
  </si>
  <si>
    <t>Equals sum of 2016-2025 average total water delivered to residential water customers in your community and estimated total water delivered for residential purposes by commercial/institutional customers in your community</t>
  </si>
  <si>
    <r>
      <rPr>
        <i/>
        <u/>
        <sz val="11"/>
        <rFont val="Aptos Display"/>
        <family val="2"/>
        <scheme val="major"/>
      </rPr>
      <t>Worksheet 1:</t>
    </r>
    <r>
      <rPr>
        <sz val="11"/>
        <rFont val="Aptos Display"/>
        <family val="2"/>
        <scheme val="major"/>
      </rPr>
      <t xml:space="preserve"> 13 Future Population
</t>
    </r>
    <r>
      <rPr>
        <i/>
        <u/>
        <sz val="11"/>
        <rFont val="Aptos Display"/>
        <family val="2"/>
        <scheme val="major"/>
      </rPr>
      <t>Cells (worksheet 1):</t>
    </r>
    <r>
      <rPr>
        <sz val="11"/>
        <rFont val="Aptos Display"/>
        <family val="2"/>
        <scheme val="major"/>
      </rPr>
      <t xml:space="preserve"> D4 (2030), D14 (2040), and D15 (2050) 
</t>
    </r>
    <r>
      <rPr>
        <i/>
        <u/>
        <sz val="11"/>
        <rFont val="Aptos Display"/>
        <family val="2"/>
        <scheme val="major"/>
      </rPr>
      <t>Worksheet 2:</t>
    </r>
    <r>
      <rPr>
        <sz val="11"/>
        <rFont val="Aptos Display"/>
        <family val="2"/>
        <scheme val="major"/>
      </rPr>
      <t xml:space="preserve"> 15 Future Conservation Targets
</t>
    </r>
    <r>
      <rPr>
        <i/>
        <u/>
        <sz val="11"/>
        <rFont val="Aptos Display"/>
        <family val="2"/>
        <scheme val="major"/>
      </rPr>
      <t>Cells (worksheet 2):</t>
    </r>
    <r>
      <rPr>
        <sz val="11"/>
        <rFont val="Aptos Display"/>
        <family val="2"/>
        <scheme val="major"/>
      </rPr>
      <t xml:space="preserve"> C7 (2030), D7 (2040), E7 (2050)</t>
    </r>
  </si>
  <si>
    <t>For 2030, 2040, and 2050 values, this equals the projected population served by the public water supply system for those years, multiplied by the residential water demand per person targets for those years.</t>
  </si>
  <si>
    <t>Non-residential water demand: Based on 2030, 2040, and 2050 water demand targets</t>
  </si>
  <si>
    <t>Non-residential water demand: Historical average water demand</t>
  </si>
  <si>
    <r>
      <rPr>
        <i/>
        <u/>
        <sz val="11"/>
        <rFont val="Aptos Display"/>
        <family val="2"/>
        <scheme val="major"/>
      </rPr>
      <t>Worksheet 1:</t>
    </r>
    <r>
      <rPr>
        <sz val="11"/>
        <rFont val="Aptos Display"/>
        <family val="2"/>
        <scheme val="major"/>
      </rPr>
      <t xml:space="preserve"> 7 Historic Deliveries
</t>
    </r>
    <r>
      <rPr>
        <i/>
        <u/>
        <sz val="11"/>
        <rFont val="Aptos Display"/>
        <family val="2"/>
        <scheme val="major"/>
      </rPr>
      <t>Cell (worksheet 1):</t>
    </r>
    <r>
      <rPr>
        <sz val="11"/>
        <rFont val="Aptos Display"/>
        <family val="2"/>
        <scheme val="major"/>
      </rPr>
      <t xml:space="preserve"> B17 
</t>
    </r>
    <r>
      <rPr>
        <i/>
        <u/>
        <sz val="11"/>
        <rFont val="Aptos Display"/>
        <family val="2"/>
        <scheme val="major"/>
      </rPr>
      <t>Worksheet 2:</t>
    </r>
    <r>
      <rPr>
        <sz val="11"/>
        <rFont val="Aptos Display"/>
        <family val="2"/>
        <scheme val="major"/>
      </rPr>
      <t xml:space="preserve"> 15 Future Conservation Targets
</t>
    </r>
    <r>
      <rPr>
        <i/>
        <u/>
        <sz val="11"/>
        <rFont val="Aptos Display"/>
        <family val="2"/>
        <scheme val="major"/>
      </rPr>
      <t>Cell (worksheet 2):</t>
    </r>
    <r>
      <rPr>
        <sz val="11"/>
        <rFont val="Aptos Display"/>
        <family val="2"/>
        <scheme val="major"/>
      </rPr>
      <t xml:space="preserve"> B14</t>
    </r>
  </si>
  <si>
    <t>Equals sum of 2016-2025 average total water delivered minus historical average residential water demand</t>
  </si>
  <si>
    <t>Total water demand (residential+non-residential): Historical average water demand, and based on 2030, 2040, and 2050 water demand targets</t>
  </si>
  <si>
    <r>
      <rPr>
        <i/>
        <u/>
        <sz val="11"/>
        <rFont val="Aptos Display"/>
        <family val="2"/>
        <scheme val="major"/>
      </rPr>
      <t>Worksheet:</t>
    </r>
    <r>
      <rPr>
        <sz val="11"/>
        <rFont val="Aptos Display"/>
        <family val="2"/>
        <scheme val="major"/>
      </rPr>
      <t xml:space="preserve"> 15 Future Conservation Targets;
</t>
    </r>
    <r>
      <rPr>
        <i/>
        <u/>
        <sz val="11"/>
        <rFont val="Aptos Display"/>
        <family val="2"/>
        <scheme val="major"/>
      </rPr>
      <t xml:space="preserve">Cells: </t>
    </r>
    <r>
      <rPr>
        <sz val="11"/>
        <rFont val="Aptos Display"/>
        <family val="2"/>
        <scheme val="major"/>
      </rPr>
      <t xml:space="preserve"> B14 and B15 (Historical average), C14 and C15 (2030), D14 and D15 (2040), and E14 and E15 (2050)</t>
    </r>
  </si>
  <si>
    <t>Equals residential water demand plus non-residetial water demand</t>
  </si>
  <si>
    <t>Calculated percent change in total water demand from baseline estimates (percent): Based on 2030, 2040, and 2050 water demand targets</t>
  </si>
  <si>
    <r>
      <rPr>
        <i/>
        <u/>
        <sz val="11"/>
        <rFont val="Aptos Display"/>
        <family val="2"/>
        <scheme val="major"/>
      </rPr>
      <t>Worksheet 1:</t>
    </r>
    <r>
      <rPr>
        <sz val="11"/>
        <rFont val="Aptos Display"/>
        <family val="2"/>
        <scheme val="major"/>
      </rPr>
      <t xml:space="preserve"> 14 Future Demand - Baseline
</t>
    </r>
    <r>
      <rPr>
        <i/>
        <u/>
        <sz val="11"/>
        <rFont val="Aptos Display"/>
        <family val="2"/>
        <scheme val="major"/>
      </rPr>
      <t>Cells (worksheet 1):</t>
    </r>
    <r>
      <rPr>
        <sz val="11"/>
        <rFont val="Aptos Display"/>
        <family val="2"/>
        <scheme val="major"/>
      </rPr>
      <t xml:space="preserve">  B4
</t>
    </r>
    <r>
      <rPr>
        <i/>
        <u/>
        <sz val="11"/>
        <rFont val="Aptos Display"/>
        <family val="2"/>
        <scheme val="major"/>
      </rPr>
      <t>Worksheet 2:</t>
    </r>
    <r>
      <rPr>
        <sz val="11"/>
        <rFont val="Aptos Display"/>
        <family val="2"/>
        <scheme val="major"/>
      </rPr>
      <t xml:space="preserve"> 15 Future Conservation Targets
</t>
    </r>
    <r>
      <rPr>
        <i/>
        <u/>
        <sz val="11"/>
        <rFont val="Aptos Display"/>
        <family val="2"/>
        <scheme val="major"/>
      </rPr>
      <t>Cells (worksheet 2):</t>
    </r>
    <r>
      <rPr>
        <sz val="11"/>
        <rFont val="Aptos Display"/>
        <family val="2"/>
        <scheme val="major"/>
      </rPr>
      <t xml:space="preserve">  C12 (2030), D12 (2040), and E12 (2050)</t>
    </r>
  </si>
  <si>
    <t>Calculated  change in total water demand from baseline estimates: Based on 2030, 2040, and 2050 water demand targets</t>
  </si>
  <si>
    <t>Wholesale customer 
community name</t>
  </si>
  <si>
    <t>Wholesale provider 
community name</t>
  </si>
  <si>
    <t>Retail customer 
community name</t>
  </si>
  <si>
    <r>
      <rPr>
        <b/>
        <sz val="11"/>
        <rFont val="Aptos Display"/>
        <family val="2"/>
        <scheme val="major"/>
      </rPr>
      <t xml:space="preserve">Enter data in cells outlined in bold (light green cells). This information auto fills cells in Tables 4, 5, 7 and 13.
</t>
    </r>
    <r>
      <rPr>
        <b/>
        <sz val="11"/>
        <color rgb="FFA50021"/>
        <rFont val="Aptos Display"/>
        <family val="2"/>
        <scheme val="major"/>
      </rPr>
      <t>NOTE: Skip this table if you do not have any retail or wholesale customer communities, or any wholesale providers.</t>
    </r>
    <r>
      <rPr>
        <b/>
        <sz val="11"/>
        <color rgb="FFC00000"/>
        <rFont val="Aptos Display"/>
        <family val="2"/>
        <scheme val="major"/>
      </rPr>
      <t xml:space="preserve">
</t>
    </r>
    <r>
      <rPr>
        <sz val="11"/>
        <rFont val="Aptos Display"/>
        <family val="2"/>
        <scheme val="major"/>
      </rPr>
      <t xml:space="preserve">- Retail customer communities are communities that you provide water supply service to, including delivery and customer billing.
- Wholesale customer communities are communities/public water suppliers that you deliver water to in bulk. They then distribute to and bill their residents and other customers.
- Wholesale providers are the communities/public water suppliers that deliver water to your community. Your community then distributes to your residents and other customers.
</t>
    </r>
    <r>
      <rPr>
        <b/>
        <sz val="11"/>
        <rFont val="Aptos Display"/>
        <family val="2"/>
        <scheme val="major"/>
      </rPr>
      <t xml:space="preserve">
Refer to existing resources to inform this section. Update the information as needed to reflect current data and future planning assumptions.
</t>
    </r>
    <r>
      <rPr>
        <sz val="11"/>
        <rFont val="Aptos Display"/>
        <family val="2"/>
        <scheme val="major"/>
      </rPr>
      <t xml:space="preserve">- Water meter and billing data for water delivered to retail and wholesale customers.
- Table 3 in your previous DNR-approved water supply plan may identify a wholesale customer community as a a large volume user.
- MDH source water assessment databse may identify wholesale providers (https://www.health.state.mn.us/communities/environment/water/swp/swa.html) 
- Water supply system operators' records and experience.
</t>
    </r>
    <r>
      <rPr>
        <b/>
        <sz val="11"/>
        <rFont val="Aptos Display"/>
        <family val="2"/>
        <scheme val="major"/>
      </rPr>
      <t xml:space="preserve">
Review data.</t>
    </r>
    <r>
      <rPr>
        <sz val="11"/>
        <rFont val="Aptos Display"/>
        <family val="2"/>
        <scheme val="major"/>
      </rPr>
      <t xml:space="preserve">
- Review the data in this table to find and correct any errors.</t>
    </r>
  </si>
  <si>
    <r>
      <rPr>
        <b/>
        <sz val="11"/>
        <color theme="1"/>
        <rFont val="Aptos Display"/>
        <family val="2"/>
        <scheme val="major"/>
      </rPr>
      <t>Enter data in cells outlined in bold (light green cells).</t>
    </r>
    <r>
      <rPr>
        <sz val="11"/>
        <color theme="1"/>
        <rFont val="Aptos Display"/>
        <family val="2"/>
        <scheme val="major"/>
      </rPr>
      <t xml:space="preserve">
- Pay attention to the units.
- Include a row for each customer category. Be consistent with the customer categories you report in the online water supply form.
- If you use multiple types of meters for a customer category, select "other - described in notes" and describe your meter types for that customer category in the notes.
- Do NOT enter data in italicized, medium gray cells. Values in these cells are calculated based on data in outlined green cells.
</t>
    </r>
    <r>
      <rPr>
        <b/>
        <sz val="11"/>
        <color theme="1"/>
        <rFont val="Aptos Display"/>
        <family val="2"/>
        <scheme val="major"/>
      </rPr>
      <t>Refer to existing resources to inform this section. Update the information as needed to reflect current data and future planning assumptions.</t>
    </r>
    <r>
      <rPr>
        <sz val="11"/>
        <color theme="1"/>
        <rFont val="Aptos Display"/>
        <family val="2"/>
        <scheme val="major"/>
      </rPr>
      <t xml:space="preserve">
- Table 23 in your previous DNR-approved water supply plan provides some information about the number of customer, metered connections, automated meter readers, and testing inverval for different customer categories.
- Table 2 in your previous DNR-approved water supply plan provides some information about total connections. If all of your customers are metered, total connections should be the same as metered connections in this table. If some of your customers are not metered, total connections will be larger than metered connections.
- Water supply system operators' records and experience.
- American Water Works Association (AWWA) standards for calibration of meters for customer service, based on your meter type(s).
</t>
    </r>
    <r>
      <rPr>
        <b/>
        <sz val="11"/>
        <color theme="1"/>
        <rFont val="Aptos Display"/>
        <family val="2"/>
        <scheme val="major"/>
      </rPr>
      <t>Review data.</t>
    </r>
    <r>
      <rPr>
        <sz val="11"/>
        <color theme="1"/>
        <rFont val="Aptos Display"/>
        <family val="2"/>
        <scheme val="major"/>
      </rPr>
      <t xml:space="preserve">
- Review the data in this table to find and correct any errors. Pay particular attention to units.
- Review calculated data in italicized, medium gray cells to be sure they make sense. Values in these cells are calculated based on data you enter in outlined green cells. If a calculation is not working, check that  data in green cells has been entered correctly.</t>
    </r>
  </si>
  <si>
    <r>
      <rPr>
        <b/>
        <sz val="11"/>
        <color theme="1"/>
        <rFont val="Aptos Display"/>
        <family val="2"/>
      </rPr>
      <t xml:space="preserve">Enter data in cells outlined in bold (light green cells).
</t>
    </r>
    <r>
      <rPr>
        <sz val="11"/>
        <color theme="1"/>
        <rFont val="Aptos Display"/>
        <family val="2"/>
      </rPr>
      <t xml:space="preserve">- Pay attention to the units.
- Include a row for each water supply source installation or facility. Include all wells, surface water intakes, and interconnections with neighbors individually, even if they aren't currently metered. You may also include metering points in the water treatment and distribution system.
</t>
    </r>
    <r>
      <rPr>
        <b/>
        <sz val="11"/>
        <color theme="1"/>
        <rFont val="Aptos Display"/>
        <family val="2"/>
      </rPr>
      <t xml:space="preserve">Refer to existing resources to inform this section. Update the information as needed to reflect current data and future planning assumptions.
</t>
    </r>
    <r>
      <rPr>
        <sz val="11"/>
        <color theme="1"/>
        <rFont val="Aptos Display"/>
        <family val="2"/>
      </rPr>
      <t xml:space="preserve">- Table 24 of your previous DNR-approved water supply plan provides some, but not all, of the information needed about water source meters including number, testing schedule, and average age.
- Water supply system operators' records and experience.
- American Water Works Association (AWWA) standards for meter calibration, based on your meter type(s).
</t>
    </r>
    <r>
      <rPr>
        <b/>
        <sz val="11"/>
        <color theme="1"/>
        <rFont val="Aptos Display"/>
        <family val="2"/>
      </rPr>
      <t xml:space="preserve">
Review data.
</t>
    </r>
    <r>
      <rPr>
        <sz val="11"/>
        <color theme="1"/>
        <rFont val="Aptos Display"/>
        <family val="2"/>
      </rPr>
      <t>Review the data in this table to find and correct any errors. Pay particular attention to units.</t>
    </r>
  </si>
  <si>
    <r>
      <rPr>
        <b/>
        <sz val="11"/>
        <rFont val="Aptos Display"/>
        <family val="2"/>
        <scheme val="major"/>
      </rPr>
      <t>Enter data in cells outlined in bold (light green cells).</t>
    </r>
    <r>
      <rPr>
        <sz val="11"/>
        <rFont val="Aptos Display"/>
        <family val="2"/>
        <scheme val="major"/>
      </rPr>
      <t xml:space="preserve">
- Pay attention to the units.
- Report data for years that the data is available. For example, if plan is completed before 2028, don't report data for 2028.
- Include information for each retail customer community, if applicable. Retail customer communities are communities that you provide water supply service to, including delivery and customer billing. Leave blank if you have no retail customer communities.
- Do NOT enter data in cell that are not outlined (italicized, medium gray cells). Values in these cells are calculated based on data in outlined green cells.
</t>
    </r>
    <r>
      <rPr>
        <b/>
        <sz val="11"/>
        <rFont val="Aptos Display"/>
        <family val="2"/>
        <scheme val="major"/>
      </rPr>
      <t xml:space="preserve">Refer to existing resources to inform this section. Update the information as needed to reflect current data and future planning assumptions.
</t>
    </r>
    <r>
      <rPr>
        <sz val="11"/>
        <rFont val="Aptos Display"/>
        <family val="2"/>
        <scheme val="major"/>
      </rPr>
      <t xml:space="preserve">- Table 2 in your previous DNR-approved water supply plan provides information about total population served.
- Water supply system operators records and experience.
- Water meter and billing data as available to determine the population served. 
- The MN demographer has historical population and household data (https://mn.gov/admin/demography/data-by-topic/population-data/our-estimates/pop-finder2.jsp).
 - The Metropolitan Council has population, household and employment information for some years for communities in the 7-county Twin Cities metropolitan area (https://stats.metc.state.mn.us/data_download/DD_start.aspx).
</t>
    </r>
    <r>
      <rPr>
        <b/>
        <sz val="11"/>
        <rFont val="Aptos Display"/>
        <family val="2"/>
        <scheme val="major"/>
      </rPr>
      <t>Review data.</t>
    </r>
    <r>
      <rPr>
        <sz val="11"/>
        <rFont val="Aptos Display"/>
        <family val="2"/>
        <scheme val="major"/>
      </rPr>
      <t xml:space="preserve">
- Review the data in this table to find and correct any errors. Pay particular attention to units.
- Review calculated data in the italicized, medium gray cells to be sure they make sense. Values in these cells are calculated based on data you enter in outlined green cells. If a calculation is not working, check that data in green cells was entered correctly.
</t>
    </r>
    <r>
      <rPr>
        <sz val="11"/>
        <color rgb="FFC00000"/>
        <rFont val="Aptos Display"/>
        <family val="2"/>
        <scheme val="major"/>
      </rPr>
      <t xml:space="preserve">
</t>
    </r>
    <r>
      <rPr>
        <b/>
        <sz val="11"/>
        <color theme="1"/>
        <rFont val="Aptos Display"/>
        <family val="2"/>
        <scheme val="major"/>
      </rPr>
      <t>Scroll down to view chart  based on the calculations in this worksheet.</t>
    </r>
  </si>
  <si>
    <r>
      <rPr>
        <b/>
        <sz val="11"/>
        <rFont val="Aptos Display"/>
        <family val="2"/>
        <scheme val="major"/>
      </rPr>
      <t>Enter data in cells outlined in bold (light green cells).</t>
    </r>
    <r>
      <rPr>
        <sz val="11"/>
        <rFont val="Aptos Display"/>
        <family val="2"/>
        <scheme val="major"/>
      </rPr>
      <t xml:space="preserve">
- Pay attention to the units.
- Report data for years that the data is available. For example, if plan is completed before 2028, don't report data for 2028.
- Include information for each wholesale provider, if applicable. Wholesale providers are the communities/public water suppliers that deliver water to your community. Your community then distributes to your residents and other customers. Leave blank if you have no wholesale providers.
- Do NOT enter data in italicized, medium gray cells. Values in these cells are calculated based on data in outlined green cells.
</t>
    </r>
    <r>
      <rPr>
        <b/>
        <sz val="11"/>
        <rFont val="Aptos Display"/>
        <family val="2"/>
        <scheme val="major"/>
      </rPr>
      <t>Refer to existing resources to inform this section. Update the information as needed to reflect current data and future planning assumptions.</t>
    </r>
    <r>
      <rPr>
        <sz val="11"/>
        <rFont val="Aptos Display"/>
        <family val="2"/>
        <scheme val="major"/>
      </rPr>
      <t xml:space="preserve">
- Table 2 in your previous DNR-approved water supply plan provides information about total and maximum day water pumped, although the units need to be coverted from million gallons to gallons.
- Your DNR planning packet includes useful information, including monthly pumping volumes.
- Historical information for your system is available in the DNR databases ESPWater and MPARS. A login is required.
- Water meter and billing data as available to determine the amount of water purchased from wholesale providers.
</t>
    </r>
    <r>
      <rPr>
        <b/>
        <sz val="11"/>
        <rFont val="Aptos Display"/>
        <family val="2"/>
        <scheme val="major"/>
      </rPr>
      <t>Review data.</t>
    </r>
    <r>
      <rPr>
        <sz val="11"/>
        <rFont val="Aptos Display"/>
        <family val="2"/>
        <scheme val="major"/>
      </rPr>
      <t xml:space="preserve">
- Review the data in this table to find and correct any errors. Pay particular attention to units.
- Review calculated data in italicized, medium gray cells to be sure they make sense. Values in these cells are calculated based on data you enter in outlined green cells. If a calculation is not working, check that data in green cells has been entered correctly.
</t>
    </r>
    <r>
      <rPr>
        <b/>
        <sz val="11"/>
        <rFont val="Aptos Display"/>
        <family val="2"/>
        <scheme val="major"/>
      </rPr>
      <t>Scroll down to view chart based on the calculations in this worksheet.</t>
    </r>
  </si>
  <si>
    <r>
      <rPr>
        <b/>
        <sz val="11"/>
        <rFont val="Aptos Display"/>
        <family val="2"/>
        <scheme val="major"/>
      </rPr>
      <t>Enter data in cells outlined in bold (light green cells).</t>
    </r>
    <r>
      <rPr>
        <sz val="11"/>
        <rFont val="Aptos Display"/>
        <family val="2"/>
        <scheme val="major"/>
      </rPr>
      <t xml:space="preserve">
- Pay attention to the units.
- Include a row for each facility including treatment plants and any well that provide partial treatment such as chlorine or fluoride.
- When reporting maximum hours a day the plant can operate, exclude downtime for filter backwashing and maintenance.
</t>
    </r>
    <r>
      <rPr>
        <b/>
        <sz val="11"/>
        <rFont val="Aptos Display"/>
        <family val="2"/>
        <scheme val="major"/>
      </rPr>
      <t>Refer to existing resources to inform this section. Update the information as needed to reflect current data and future planning assumptions.</t>
    </r>
    <r>
      <rPr>
        <sz val="11"/>
        <rFont val="Aptos Display"/>
        <family val="2"/>
        <scheme val="major"/>
      </rPr>
      <t xml:space="preserve">
- Table 4 in your previous DNR-approved water supply plan provides some information to help complete this table including treatment site ID/name, year constructed, and capacity.
- Historical information for your system is available in the DNR databases ESP Water and MPARS. A login is required.
- Your Public Water Supply Inventory Report included with your latest Sanitary Survey Report sent to you from MDH may include this information.
- Water supply system operators' records and experience.
</t>
    </r>
    <r>
      <rPr>
        <b/>
        <sz val="11"/>
        <rFont val="Aptos Display"/>
        <family val="2"/>
        <scheme val="major"/>
      </rPr>
      <t>Review data.</t>
    </r>
    <r>
      <rPr>
        <sz val="11"/>
        <rFont val="Aptos Display"/>
        <family val="2"/>
        <scheme val="major"/>
      </rPr>
      <t xml:space="preserve">
- Review the data in this table to find and correct any errors. Pay particular attention to units.
</t>
    </r>
  </si>
  <si>
    <r>
      <rPr>
        <b/>
        <sz val="11"/>
        <rFont val="Aptos Display"/>
        <family val="2"/>
        <scheme val="major"/>
      </rPr>
      <t>Enter data in cells outlined in bold (light green cells).</t>
    </r>
    <r>
      <rPr>
        <sz val="11"/>
        <rFont val="Aptos Display"/>
        <family val="2"/>
        <scheme val="major"/>
      </rPr>
      <t xml:space="preserve">
- Pay attention to the units.
- Include a row for each facility.
- When reporting design capacity of storage, it is assumed to be the same as current/typical operating capacity.
</t>
    </r>
    <r>
      <rPr>
        <b/>
        <sz val="11"/>
        <rFont val="Aptos Display"/>
        <family val="2"/>
        <scheme val="major"/>
      </rPr>
      <t xml:space="preserve">Refer to existing resources to inform this section. Update the information as needed to reflect current data and future planning assumptions.
</t>
    </r>
    <r>
      <rPr>
        <sz val="11"/>
        <rFont val="Aptos Display"/>
        <family val="2"/>
        <scheme val="major"/>
      </rPr>
      <t xml:space="preserve">- Table 5 in your previous DNR-approved water supply plan has some information to help complete this table including name, type, year constructed, and capacity.
- Historical information for your system is available in the DNR databases ESPWater and MPARS. A login is required.
- Your Public Water Supply Inventory Report included with your latest Sanitary Survey Report sent to you from MDH may include this information.
- Water supply system operators' records and experience.
</t>
    </r>
    <r>
      <rPr>
        <b/>
        <sz val="11"/>
        <rFont val="Aptos Display"/>
        <family val="2"/>
        <scheme val="major"/>
      </rPr>
      <t>Review data.</t>
    </r>
    <r>
      <rPr>
        <sz val="11"/>
        <rFont val="Aptos Display"/>
        <family val="2"/>
        <scheme val="major"/>
      </rPr>
      <t xml:space="preserve">
- Review the data in this table to find and correct any errors. Pay particular attention to units.</t>
    </r>
  </si>
  <si>
    <r>
      <rPr>
        <b/>
        <sz val="11"/>
        <rFont val="Aptos Display"/>
        <family val="2"/>
        <scheme val="major"/>
      </rPr>
      <t>Enter data in cells outlined in bold (light green cells).</t>
    </r>
    <r>
      <rPr>
        <sz val="11"/>
        <rFont val="Aptos Display"/>
        <family val="2"/>
        <scheme val="major"/>
      </rPr>
      <t xml:space="preserve">
- Pay attention to the units.
- Include a row for each water source facility.
- When reporting the name of facility where water is withdrawn/pumped, include all wells, surface water intakes (pumps), and interconnection points (pump stations, pressure reducing valve stations, meter pit stations, or unmetered valves).
- When reporting the name of of the water source, specify the aquifer, surface water, or interconnected community or public water supply system. 
- When reporting the current/typical operating capacity, consider any physical issues with pumping over a certain rate, or any interconnection agreement limitations. For example, you may enter your 'turndown' pumping rate (using a variable frequency drive (VFD) to reduce speed and pumping rate to have less interference with adjacent wells).
- When including notes, consider water quality issues, sand pumping issues, interference issues, permit or agreement limits, distribution system limits, or others.
- Do NOT enter data in italicized, medium gray cells. Values in these cells are calculated based on data in outlined green cells.
</t>
    </r>
    <r>
      <rPr>
        <b/>
        <sz val="11"/>
        <rFont val="Aptos Display"/>
        <family val="2"/>
        <scheme val="major"/>
      </rPr>
      <t xml:space="preserve">Refer to existing resources to inform this section. Update the information as needed to reflect current data and future planning assumptions.
</t>
    </r>
    <r>
      <rPr>
        <sz val="11"/>
        <rFont val="Aptos Display"/>
        <family val="2"/>
        <scheme val="major"/>
      </rPr>
      <t xml:space="preserve">- Table 6 in your previous DNR-approved water supply plan has some information to help complete this table including facility and resource name, type, year constructed, status, and capacity.
- Your DNR planning packet may include useful information.
- Historical information for your system is available in the DNR databases ESPWater and MPARS. A login is required.
- Your Public Water Supply Inventory Report included with your latest Sanitary Survey Report sent to you from MDH.
- Records of historical pumping rates, aquifer tests, or other system performance analyses can inform reported current/typical operating capacity values.
- Water supply system operators' records and experience.
</t>
    </r>
    <r>
      <rPr>
        <b/>
        <sz val="11"/>
        <rFont val="Aptos Display"/>
        <family val="2"/>
        <scheme val="major"/>
      </rPr>
      <t xml:space="preserve">Review data.
</t>
    </r>
    <r>
      <rPr>
        <sz val="11"/>
        <rFont val="Aptos Display"/>
        <family val="2"/>
        <scheme val="major"/>
      </rPr>
      <t>- Review the data in this table to find and correct any errors. Pay particular attention to units.</t>
    </r>
  </si>
  <si>
    <r>
      <rPr>
        <b/>
        <sz val="11"/>
        <rFont val="Aptos Display"/>
        <family val="2"/>
        <scheme val="major"/>
      </rPr>
      <t xml:space="preserve">Enter data in cells outlined in bold (light green cells).
</t>
    </r>
    <r>
      <rPr>
        <sz val="11"/>
        <rFont val="Aptos Display"/>
        <family val="2"/>
        <scheme val="major"/>
      </rPr>
      <t xml:space="preserve">- Pay attention to the units.
- Consider what water infrastructure investments are needed to ensure capacity for future demand and to maintain the system.
</t>
    </r>
    <r>
      <rPr>
        <b/>
        <sz val="11"/>
        <rFont val="Aptos Display"/>
        <family val="2"/>
        <scheme val="major"/>
      </rPr>
      <t xml:space="preserve">Refer to existing resources to inform this section. Update the information as needed to reflect current data and future planning assumptions.
</t>
    </r>
    <r>
      <rPr>
        <sz val="11"/>
        <rFont val="Aptos Display"/>
        <family val="2"/>
        <scheme val="major"/>
      </rPr>
      <t xml:space="preserve">- Table 12 in your previous DNR-approved water supply plan may provide some useful information about planned actions and anticipated years.
- Your current capital improvement plan may provide information about planned capital improvements, and this can be updated.
- Any existing or proposed applications to the Drinking Water Revolving Fund.
- Water supply system operators' records and experience.
</t>
    </r>
    <r>
      <rPr>
        <b/>
        <sz val="11"/>
        <rFont val="Aptos Display"/>
        <family val="2"/>
        <scheme val="major"/>
      </rPr>
      <t xml:space="preserve">Review data.
</t>
    </r>
    <r>
      <rPr>
        <sz val="11"/>
        <rFont val="Aptos Display"/>
        <family val="2"/>
        <scheme val="major"/>
      </rPr>
      <t>- Review the data in this table to find and correct any errors. Pay particular attention to units.</t>
    </r>
  </si>
  <si>
    <r>
      <rPr>
        <b/>
        <sz val="11"/>
        <rFont val="Aptos Display"/>
        <family val="2"/>
        <scheme val="major"/>
      </rPr>
      <t>Enter data in cells outlined in bold (light green cells).</t>
    </r>
    <r>
      <rPr>
        <sz val="11"/>
        <rFont val="Aptos Display"/>
        <family val="2"/>
        <scheme val="major"/>
      </rPr>
      <t xml:space="preserve">
- Pay attention to the units.
- Consider the information provided in the Water Supply Plan online form regarding any changes in source water infrastructure.
- Consider what water infrastructure investments are needed to ensure capacity for future demand and to maintain the system.
- If new sources are planned, provide an estimate of the total capacity needed. Details are not expected, as individual well capacities aren't know until the well is drilled and operationa.
- Do NOT enter data in italicized, medium gray cells. Values in these cells are calculated based on data in outlined green cells.
</t>
    </r>
    <r>
      <rPr>
        <b/>
        <sz val="11"/>
        <rFont val="Aptos Display"/>
        <family val="2"/>
        <scheme val="major"/>
      </rPr>
      <t xml:space="preserve">Refer to existing resources to inform this section. Update the information as needed to reflect current data and future planning assumptions.
</t>
    </r>
    <r>
      <rPr>
        <sz val="11"/>
        <rFont val="Aptos Display"/>
        <family val="2"/>
        <scheme val="major"/>
      </rPr>
      <t xml:space="preserve">- Table 12 in your previous DNR-approved water supply plan may provide some useful information about planned actions and anticipated years.
- Your current capital improvement plan may provide information about planned capital improvements, and this can be updated.
- Any existing or proposed applications to the Drinking Water Revolving Fund.
- Water supply system operators' records and experience.
</t>
    </r>
    <r>
      <rPr>
        <b/>
        <sz val="11"/>
        <rFont val="Aptos Display"/>
        <family val="2"/>
        <scheme val="major"/>
      </rPr>
      <t xml:space="preserve">Review data.
</t>
    </r>
    <r>
      <rPr>
        <sz val="11"/>
        <rFont val="Aptos Display"/>
        <family val="2"/>
        <scheme val="major"/>
      </rPr>
      <t>- Review the data in this table to find and correct any errors. Pay particular attention to units.</t>
    </r>
  </si>
  <si>
    <r>
      <rPr>
        <b/>
        <sz val="11"/>
        <rFont val="Aptos Display"/>
        <family val="2"/>
        <scheme val="major"/>
      </rPr>
      <t xml:space="preserve">Enter data in cells outlined in bold (light green cells).
</t>
    </r>
    <r>
      <rPr>
        <sz val="11"/>
        <rFont val="Aptos Display"/>
        <family val="2"/>
        <scheme val="major"/>
      </rPr>
      <t xml:space="preserve">- Pay attention to the units.
- Consider what water infrastructure investments are needed to ensure capacity for future demand and to maintain the system.
- Do NOT enter data in italicized, medium gray cells. Values in these cells are calculated based on data in outlined green cells.
</t>
    </r>
    <r>
      <rPr>
        <b/>
        <sz val="11"/>
        <rFont val="Aptos Display"/>
        <family val="2"/>
        <scheme val="major"/>
      </rPr>
      <t xml:space="preserve">Refer to existing resources to inform this section. Update the information as needed to reflect current data and future planning assumptions.
</t>
    </r>
    <r>
      <rPr>
        <sz val="11"/>
        <rFont val="Aptos Display"/>
        <family val="2"/>
        <scheme val="major"/>
      </rPr>
      <t xml:space="preserve">- Table 12 in your previous DNR-approved water supply plan may provide some useful information about planned actions and anticipated years.
- Your current capital improvement plan may provide information about planned capital improvements, and this can be updated.
- Any existing or proposed applications to the Drinking Water Revolving Fund.
- Water supply system operators' experience.
</t>
    </r>
    <r>
      <rPr>
        <b/>
        <sz val="11"/>
        <rFont val="Aptos Display"/>
        <family val="2"/>
        <scheme val="major"/>
      </rPr>
      <t xml:space="preserve">Review data.
</t>
    </r>
    <r>
      <rPr>
        <sz val="11"/>
        <rFont val="Aptos Display"/>
        <family val="2"/>
        <scheme val="major"/>
      </rPr>
      <t>- Review the data in this table to find and correct any errors. Pay particular attention to units.</t>
    </r>
  </si>
  <si>
    <r>
      <rPr>
        <b/>
        <sz val="11"/>
        <rFont val="Aptos Display"/>
        <family val="2"/>
        <scheme val="major"/>
      </rPr>
      <t xml:space="preserve">Enter data in cells outlined in bold (light green cells).
</t>
    </r>
    <r>
      <rPr>
        <sz val="11"/>
        <rFont val="Aptos Display"/>
        <family val="2"/>
        <scheme val="major"/>
      </rPr>
      <t xml:space="preserve">- Pay attention to the units.
- Consider the information provided in the Water Supply Plan online form regarding any changes in water quality that may need treatment upgrades.
- Consider what water infrastructure investments are needed to ensure capacity for future demand and to maintain the system.
- Do NOT enter data in italicized, medium gray cells. Values in these cells are calculated based on data in outlined green cells.
</t>
    </r>
    <r>
      <rPr>
        <b/>
        <sz val="11"/>
        <rFont val="Aptos Display"/>
        <family val="2"/>
        <scheme val="major"/>
      </rPr>
      <t xml:space="preserve">Refer to existing resources to inform this section. Update the information as needed to reflect current data and future planning assumptions.
</t>
    </r>
    <r>
      <rPr>
        <sz val="11"/>
        <rFont val="Aptos Display"/>
        <family val="2"/>
        <scheme val="major"/>
      </rPr>
      <t xml:space="preserve">- Table 12 in your previous DNR-approved water supply plan may provide some useful information about planned actions and anticipated years.
- Your current capital improvement plan may provide information about planned capital improvements.
- Any existing or proposed applications to the Drinking Water Revolving Fund may provide information about planned improvements.
- Water supply system operators' records and experience.
</t>
    </r>
    <r>
      <rPr>
        <b/>
        <sz val="11"/>
        <rFont val="Aptos Display"/>
        <family val="2"/>
        <scheme val="major"/>
      </rPr>
      <t xml:space="preserve">Review data.
</t>
    </r>
    <r>
      <rPr>
        <sz val="11"/>
        <rFont val="Aptos Display"/>
        <family val="2"/>
        <scheme val="major"/>
      </rPr>
      <t>- Review the data in this table to find and correct any errors. Pay particular attention to units.</t>
    </r>
  </si>
  <si>
    <t>Estimated year of need</t>
  </si>
  <si>
    <r>
      <rPr>
        <b/>
        <sz val="12"/>
        <color rgb="FF153D64"/>
        <rFont val="Aptos Display"/>
        <family val="2"/>
      </rPr>
      <t>Table 20:</t>
    </r>
    <r>
      <rPr>
        <sz val="12"/>
        <color rgb="FF153D64"/>
        <rFont val="Aptos Display"/>
        <family val="2"/>
      </rPr>
      <t xml:space="preserve"> Information about planned distribution system improvements including estimated costs and proposed funding sources (for example, rates, water availability charges, state revolving funds, or specialized grants). Estimated year of need is a best estimate. It does not necessarily reflect a final construction year and may change based on funding, development timing, or other factors.</t>
    </r>
  </si>
  <si>
    <r>
      <rPr>
        <i/>
        <u/>
        <sz val="11"/>
        <rFont val="Aptos Display"/>
        <family val="2"/>
        <scheme val="major"/>
      </rPr>
      <t>Worksheet 1:</t>
    </r>
    <r>
      <rPr>
        <sz val="11"/>
        <rFont val="Aptos Display"/>
        <family val="2"/>
        <scheme val="major"/>
      </rPr>
      <t xml:space="preserve"> Historic Pumping &amp; Purchases
</t>
    </r>
    <r>
      <rPr>
        <i/>
        <u/>
        <sz val="11"/>
        <rFont val="Aptos Display"/>
        <family val="2"/>
        <scheme val="major"/>
      </rPr>
      <t>Cells (worksheet 1):</t>
    </r>
    <r>
      <rPr>
        <sz val="11"/>
        <rFont val="Aptos Display"/>
        <family val="2"/>
        <scheme val="major"/>
      </rPr>
      <t xml:space="preserve">  G17
</t>
    </r>
    <r>
      <rPr>
        <i/>
        <u/>
        <sz val="11"/>
        <rFont val="Aptos Display"/>
        <family val="2"/>
        <scheme val="major"/>
      </rPr>
      <t>Worksheet 2:</t>
    </r>
    <r>
      <rPr>
        <sz val="11"/>
        <rFont val="Aptos Display"/>
        <family val="2"/>
        <scheme val="major"/>
      </rPr>
      <t xml:space="preserve"> 15 Future Conservation Targets
</t>
    </r>
    <r>
      <rPr>
        <i/>
        <u/>
        <sz val="11"/>
        <rFont val="Aptos Display"/>
        <family val="2"/>
        <scheme val="major"/>
      </rPr>
      <t>Cell (worksheet 2):</t>
    </r>
    <r>
      <rPr>
        <sz val="11"/>
        <rFont val="Aptos Display"/>
        <family val="2"/>
        <scheme val="major"/>
      </rPr>
      <t xml:space="preserve"> B14</t>
    </r>
  </si>
  <si>
    <t xml:space="preserve">Equals the average 2016-2025 total water pumped, as well as any water purchased from any wholesale providers, minus the average 2015-2025 residential water demand. It is assumed that non-residential water demand includes all water pumped and purchased hat is not delivered to residential customers. </t>
  </si>
  <si>
    <r>
      <rPr>
        <b/>
        <sz val="12"/>
        <color rgb="FF002060"/>
        <rFont val="Aptos Display"/>
        <family val="2"/>
      </rPr>
      <t>Table 19:</t>
    </r>
    <r>
      <rPr>
        <sz val="12"/>
        <color rgb="FF002060"/>
        <rFont val="Aptos Display"/>
        <family val="2"/>
      </rPr>
      <t xml:space="preserve"> General information about planned capital improvements for water supply sources including net change in source capacity compared to current capacity (Table 10), estimated cost of planned improvements, and proposed funding sources (examples: rates, water availability charges, state revolving funds, specialized grants). This is intended to summarize high-level planning information, not to serve as a detailed investment plan. For example, estimated year of need does not necessarily reflect a final construction year and may change based on funding, development timing, or other factors.</t>
    </r>
  </si>
  <si>
    <r>
      <rPr>
        <b/>
        <sz val="12"/>
        <color rgb="FF153D64"/>
        <rFont val="Aptos Display"/>
        <family val="2"/>
      </rPr>
      <t>Table 17:</t>
    </r>
    <r>
      <rPr>
        <sz val="12"/>
        <color rgb="FF153D64"/>
        <rFont val="Aptos Display"/>
        <family val="2"/>
      </rPr>
      <t xml:space="preserve"> Information about water supply treatment improvements including net change in treatment capacity compared to current capacity (Table 8), estimated cost of planned improvements, and proposed funding sources (examples: rates, water availability charges, state revolving funds, specialized grants). This is intended to summarize high-level planning information, not to serve as a detailed investment plan. For example, estimated year of need does not necessarily reflect a final construction year and may change based on funding, development timing, or other factors.</t>
    </r>
  </si>
  <si>
    <r>
      <rPr>
        <b/>
        <sz val="12"/>
        <color rgb="FF002060"/>
        <rFont val="Aptos Display"/>
        <family val="2"/>
      </rPr>
      <t>Table 18:</t>
    </r>
    <r>
      <rPr>
        <sz val="12"/>
        <color rgb="FF002060"/>
        <rFont val="Aptos Display"/>
        <family val="2"/>
      </rPr>
      <t xml:space="preserve"> Information about planned storage improvements including net change in storage capacity compared to current capacity (Table 9), estimated cost of planned improvements, and proposed funding sources (examples: rates, water availability charges, state revolving funds, specialized grants). This is intended to summarize high-level planning information, not to serve as a detailed investment plan. For example, estimated year of need does not necessarily reflect a final construction year and may change based on funding, development timing, or other factors.</t>
    </r>
  </si>
  <si>
    <r>
      <rPr>
        <b/>
        <sz val="11"/>
        <rFont val="Aptos Display"/>
        <family val="2"/>
        <scheme val="major"/>
      </rPr>
      <t xml:space="preserve">Enter data in cells outlined in bold (light green cells).
</t>
    </r>
    <r>
      <rPr>
        <sz val="11"/>
        <rFont val="Aptos Display"/>
        <family val="2"/>
        <scheme val="major"/>
      </rPr>
      <t xml:space="preserve">- Pay attention to the units.
- Based on historic water demand and your understanding of your community plans, propose any adjustments (% increase or reduction) that should be made to the baseline water demand projections in Table 14. 
- Consider how well you think the water demand projections in Table 14 represent your future needs. Use Table 15 to test potential water conservation goals/targets. 
- Consider adjusting projected water demand plus and minus 10% if not growing. A 20% adjustment up and down is reasonable if you are rapidly growing or want to account for future drought or wet conditions, or successful conservation.
- Do NOT enter data in italicized, medium gray cells. Values in these cells are calculated based on data in outlined green cells.
</t>
    </r>
    <r>
      <rPr>
        <b/>
        <sz val="11"/>
        <rFont val="Aptos Display"/>
        <family val="2"/>
        <scheme val="major"/>
      </rPr>
      <t>Refer to existing resources to inform this section. Update the information as needed to reflect current data and future planning assumptions.</t>
    </r>
    <r>
      <rPr>
        <sz val="11"/>
        <rFont val="Aptos Display"/>
        <family val="2"/>
        <scheme val="major"/>
      </rPr>
      <t xml:space="preserve">
- Historical information for your system is available in the DNR databases ESPWater and MPARS. A login is required.
- Water supply system operators' records and experience.
</t>
    </r>
    <r>
      <rPr>
        <b/>
        <sz val="11"/>
        <rFont val="Aptos Display"/>
        <family val="2"/>
        <scheme val="major"/>
      </rPr>
      <t xml:space="preserve">Review data.
</t>
    </r>
    <r>
      <rPr>
        <sz val="11"/>
        <rFont val="Aptos Display"/>
        <family val="2"/>
        <scheme val="major"/>
      </rPr>
      <t>- Review the data in this table to find and correct any errors. Pay particular attention to units.</t>
    </r>
  </si>
  <si>
    <t>WHO USES THIS WORKBOOK</t>
  </si>
  <si>
    <t>USER COMMENTS &amp; NOTES</t>
  </si>
  <si>
    <t>Add general comment here about the information provided in this workbook.</t>
  </si>
  <si>
    <r>
      <t xml:space="preserve">INSTRUCTIONS: 
</t>
    </r>
    <r>
      <rPr>
        <b/>
        <sz val="12"/>
        <rFont val="Aptos Display"/>
        <family val="2"/>
        <scheme val="major"/>
      </rPr>
      <t>Table 4 - Historic Population</t>
    </r>
  </si>
  <si>
    <r>
      <t xml:space="preserve">INSTRUCTIONS: 
</t>
    </r>
    <r>
      <rPr>
        <b/>
        <sz val="12"/>
        <rFont val="Aptos Display"/>
        <family val="2"/>
        <scheme val="major"/>
      </rPr>
      <t>Table 3 - Meters for Source Data</t>
    </r>
  </si>
  <si>
    <r>
      <t xml:space="preserve">INSTRUCTIONS: 
</t>
    </r>
    <r>
      <rPr>
        <b/>
        <sz val="12"/>
        <rFont val="Aptos Display"/>
        <family val="2"/>
        <scheme val="major"/>
      </rPr>
      <t>Table 2 - Meters for Customer Data</t>
    </r>
  </si>
  <si>
    <r>
      <t xml:space="preserve">INSTRUCTIONS: 
</t>
    </r>
    <r>
      <rPr>
        <b/>
        <sz val="12"/>
        <rFont val="Aptos Display"/>
        <family val="2"/>
        <scheme val="major"/>
      </rPr>
      <t>Table 1 - 
Retail Wholesale Agreements</t>
    </r>
  </si>
  <si>
    <r>
      <t xml:space="preserve">INSTRUCTIONS: 
</t>
    </r>
    <r>
      <rPr>
        <b/>
        <sz val="12"/>
        <rFont val="Aptos Display"/>
        <family val="2"/>
        <scheme val="major"/>
      </rPr>
      <t>Table 5 - Historic Pumping &amp; Purchases</t>
    </r>
  </si>
  <si>
    <r>
      <t xml:space="preserve">INSTRUCTIONS: 
</t>
    </r>
    <r>
      <rPr>
        <b/>
        <sz val="12"/>
        <rFont val="Aptos Display"/>
        <family val="2"/>
        <scheme val="major"/>
      </rPr>
      <t>Table 6 - Historic Large Users</t>
    </r>
  </si>
  <si>
    <r>
      <t xml:space="preserve">INSTRUCTIONS: 
</t>
    </r>
    <r>
      <rPr>
        <b/>
        <sz val="12"/>
        <rFont val="Aptos Display"/>
        <family val="2"/>
        <scheme val="major"/>
      </rPr>
      <t>Table 7 - Historic Deliveries</t>
    </r>
  </si>
  <si>
    <r>
      <t xml:space="preserve">INSTRUCTIONS: 
</t>
    </r>
    <r>
      <rPr>
        <b/>
        <sz val="12"/>
        <rFont val="Aptos Display"/>
        <family val="2"/>
        <scheme val="major"/>
      </rPr>
      <t>Table 8 - Historic Summary Calculations</t>
    </r>
  </si>
  <si>
    <r>
      <t xml:space="preserve">INSTRUCTIONS: 
</t>
    </r>
    <r>
      <rPr>
        <b/>
        <sz val="12"/>
        <rFont val="Aptos Display"/>
        <family val="2"/>
        <scheme val="major"/>
      </rPr>
      <t>Table 9 - Current Treatment</t>
    </r>
  </si>
  <si>
    <r>
      <t xml:space="preserve">INSTRUCTIONS: 
</t>
    </r>
    <r>
      <rPr>
        <b/>
        <sz val="12"/>
        <rFont val="Aptos Display"/>
        <family val="2"/>
        <scheme val="major"/>
      </rPr>
      <t>Table 10 - Current Storage</t>
    </r>
  </si>
  <si>
    <r>
      <t xml:space="preserve">INSTRUCTIONS: 
</t>
    </r>
    <r>
      <rPr>
        <b/>
        <sz val="12"/>
        <rFont val="Aptos Display"/>
        <family val="2"/>
        <scheme val="major"/>
      </rPr>
      <t>Table 11 - Current Sources</t>
    </r>
  </si>
  <si>
    <r>
      <t xml:space="preserve">INSTRUCTIONS: 
</t>
    </r>
    <r>
      <rPr>
        <b/>
        <sz val="12"/>
        <rFont val="Aptos Display"/>
        <family val="2"/>
        <scheme val="major"/>
      </rPr>
      <t>Table 12 - Current Summary Calculations</t>
    </r>
  </si>
  <si>
    <r>
      <t xml:space="preserve">INSTRUCTIONS: 
</t>
    </r>
    <r>
      <rPr>
        <b/>
        <sz val="12"/>
        <rFont val="Aptos Display"/>
        <family val="2"/>
        <scheme val="major"/>
      </rPr>
      <t>Table 13 - Future Population</t>
    </r>
  </si>
  <si>
    <r>
      <t xml:space="preserve">INSTRUCTIONS: 
</t>
    </r>
    <r>
      <rPr>
        <b/>
        <sz val="12"/>
        <rFont val="Aptos Display"/>
        <family val="2"/>
        <scheme val="major"/>
      </rPr>
      <t>Table14 - Future Demand (Baseline)</t>
    </r>
  </si>
  <si>
    <r>
      <t xml:space="preserve">INSTRUCTIONS: 
</t>
    </r>
    <r>
      <rPr>
        <b/>
        <sz val="12"/>
        <rFont val="Aptos Display"/>
        <family val="2"/>
        <scheme val="major"/>
      </rPr>
      <t>Table 15 - Future Conservation Targets</t>
    </r>
  </si>
  <si>
    <r>
      <t xml:space="preserve">INSTRUCTIONS: 
</t>
    </r>
    <r>
      <rPr>
        <b/>
        <sz val="12"/>
        <rFont val="Aptos Display"/>
        <family val="2"/>
        <scheme val="major"/>
      </rPr>
      <t>Table 16 - Future Demand (Adjusted)</t>
    </r>
  </si>
  <si>
    <r>
      <t xml:space="preserve">INSTRUCTIONS: 
</t>
    </r>
    <r>
      <rPr>
        <b/>
        <sz val="12"/>
        <rFont val="Aptos Display"/>
        <family val="2"/>
        <scheme val="major"/>
      </rPr>
      <t>Table 17 - Planned Treatment</t>
    </r>
  </si>
  <si>
    <r>
      <t xml:space="preserve">INSTRUCTIONS: 
</t>
    </r>
    <r>
      <rPr>
        <b/>
        <sz val="12"/>
        <rFont val="Aptos Display"/>
        <family val="2"/>
        <scheme val="major"/>
      </rPr>
      <t>Table 18 - Planned Storage</t>
    </r>
  </si>
  <si>
    <r>
      <t xml:space="preserve">INSTRUCTIONS: 
</t>
    </r>
    <r>
      <rPr>
        <b/>
        <sz val="12"/>
        <rFont val="Aptos Display"/>
        <family val="2"/>
        <scheme val="major"/>
      </rPr>
      <t>Table 19 - Planned Sources</t>
    </r>
  </si>
  <si>
    <r>
      <t xml:space="preserve">INSTRUCTIONS: 
</t>
    </r>
    <r>
      <rPr>
        <b/>
        <sz val="12"/>
        <rFont val="Aptos Display"/>
        <family val="2"/>
        <scheme val="major"/>
      </rPr>
      <t>Table 20 - Planned Distribution</t>
    </r>
  </si>
  <si>
    <r>
      <t xml:space="preserve">INSTRUCTIONS: 
</t>
    </r>
    <r>
      <rPr>
        <b/>
        <sz val="12"/>
        <rFont val="Aptos Display"/>
        <family val="2"/>
        <scheme val="major"/>
      </rPr>
      <t>Table 21 - Capacity vs Demand Charts</t>
    </r>
  </si>
  <si>
    <t>GLOSSARY &amp; ACRONYMS</t>
  </si>
  <si>
    <t>CALCULATIONS</t>
  </si>
  <si>
    <t>UNITS &amp; CONVERSIONS</t>
  </si>
  <si>
    <t>DROPDOWN LISTS</t>
  </si>
  <si>
    <t>2030</t>
  </si>
  <si>
    <t>2031</t>
  </si>
  <si>
    <t>2032</t>
  </si>
  <si>
    <t>2033</t>
  </si>
  <si>
    <t>2034</t>
  </si>
  <si>
    <t>2035</t>
  </si>
  <si>
    <t>2036</t>
  </si>
  <si>
    <t>2037</t>
  </si>
  <si>
    <t>2038</t>
  </si>
  <si>
    <t>2039</t>
  </si>
  <si>
    <t>2040</t>
  </si>
  <si>
    <t>2050</t>
  </si>
  <si>
    <r>
      <t>Appropriation permit limit (gallons per day)</t>
    </r>
    <r>
      <rPr>
        <sz val="11"/>
        <color theme="1"/>
        <rFont val="Aptos Display"/>
        <family val="2"/>
        <scheme val="major"/>
      </rPr>
      <t xml:space="preserve"> 
Leave blank if unknown or does not apply</t>
    </r>
  </si>
  <si>
    <r>
      <t>Appropriation permit limit (gallons per year)</t>
    </r>
    <r>
      <rPr>
        <sz val="11"/>
        <color theme="1"/>
        <rFont val="Aptos Display"/>
        <family val="2"/>
        <scheme val="major"/>
      </rPr>
      <t xml:space="preserve"> 
Leave blank if unknown or does not apply</t>
    </r>
  </si>
  <si>
    <r>
      <t>Notes about limitations other than design capacity, such as any operational limits or protocols to use the source</t>
    </r>
    <r>
      <rPr>
        <sz val="11"/>
        <color theme="1"/>
        <rFont val="Aptos Display"/>
        <family val="2"/>
        <scheme val="major"/>
      </rPr>
      <t xml:space="preserve"> (example: emergency interconnections require approval before use)</t>
    </r>
  </si>
  <si>
    <t>Number of emergency source installations that pump to the treatment plant</t>
  </si>
  <si>
    <t>Number of emergency source installations that do not pump to the treatment plant and instead go directly to distribution</t>
  </si>
  <si>
    <t>Total current/typical operating capacity of all active and emergency source installations that go to the treatment plant (gallons per day)</t>
  </si>
  <si>
    <t>Total current/typical operating capacity of all active and emergency source installations (gallons per day)</t>
  </si>
  <si>
    <t>Firm capacity, assuming the largest active or emergency source installation is out of commission (gallons per day)</t>
  </si>
  <si>
    <t>Firm capacity of all active and emergency source installations that go to the treatment plant (gallons per day)</t>
  </si>
  <si>
    <r>
      <t xml:space="preserve">Total current/typical operating capacity of all active and emergency source installations that do </t>
    </r>
    <r>
      <rPr>
        <i/>
        <u/>
        <sz val="11"/>
        <rFont val="Aptos Display"/>
        <family val="2"/>
        <scheme val="major"/>
      </rPr>
      <t>not</t>
    </r>
    <r>
      <rPr>
        <sz val="11"/>
        <rFont val="Aptos Display"/>
        <family val="2"/>
        <scheme val="major"/>
      </rPr>
      <t xml:space="preserve"> go to the treatment plant (gallons per day)</t>
    </r>
  </si>
  <si>
    <t>Total current/typical operating capacity, including treatment plant capacity and the active and emergency source installations that are not pumped to the treatment plant (gallons per day)</t>
  </si>
  <si>
    <t>Number of emergency  source installations that pump to the treatment plant</t>
  </si>
  <si>
    <t>Equals the count of aquifers, surface waters, and interconnections that are defined as emergency only pumping facilities that pump to a treatment plant.</t>
  </si>
  <si>
    <t>Equals the count of aquifers, surface waters, and interconnections that are defined as emergency only pumping facilities, but that do not pump to a treatment plant.</t>
  </si>
  <si>
    <t>Total current/typical operating capacity of all active and emergency source installations that go to the treatment plant</t>
  </si>
  <si>
    <t>Equals the sum of the current/typical operating capacity for all aquifers, surface waters, and interconnections that are defined as active or emergency only pumping facilities that pump to a treatment plant.</t>
  </si>
  <si>
    <r>
      <t xml:space="preserve">Total current/typical operating capacity of all active and emergency source installations that do </t>
    </r>
    <r>
      <rPr>
        <i/>
        <u/>
        <sz val="11"/>
        <rFont val="Aptos Display"/>
        <family val="2"/>
        <scheme val="major"/>
      </rPr>
      <t>not</t>
    </r>
    <r>
      <rPr>
        <sz val="11"/>
        <rFont val="Aptos Display"/>
        <family val="2"/>
        <scheme val="major"/>
      </rPr>
      <t xml:space="preserve"> go to the treatment plant</t>
    </r>
  </si>
  <si>
    <r>
      <t xml:space="preserve">Equals the sum of the current/typical operating capacity for all aquifers, surface waters, and interconnections that are defined as active or emergency only pumping facilities, but that do </t>
    </r>
    <r>
      <rPr>
        <u/>
        <sz val="11"/>
        <rFont val="Aptos Display"/>
        <family val="2"/>
        <scheme val="major"/>
      </rPr>
      <t>not</t>
    </r>
    <r>
      <rPr>
        <sz val="11"/>
        <rFont val="Aptos Display"/>
        <family val="2"/>
        <scheme val="major"/>
      </rPr>
      <t xml:space="preserve"> pump to a treatment plant.</t>
    </r>
  </si>
  <si>
    <t>Total current/typical operating capacity of all active and emergency source installations</t>
  </si>
  <si>
    <t>Equals the sum of total current/typical operating capacity of all active and emergency source installations that go to the treatment plant and the total current/typical operating capacity of all active and emergency source installations that do not go to the treatment plant.</t>
  </si>
  <si>
    <t>Firm capacity, assuming the largest active or emergency source installation is out of commission</t>
  </si>
  <si>
    <t>Firm capacity of all active and emergency source installations that go to the treatment plant</t>
  </si>
  <si>
    <t>Equals the sum of the current/typical operating capacity for all active and emergency only pumping facilities that pump to a treatment plant, minus the largest current/typical operating capacity maximum design capacity of those aquifers, surface waters, and interconnections.</t>
  </si>
  <si>
    <t>Equals the sum of the current/typical operating capacity for all active and emergency only pumping facilities, minus the capacity of the largest facility (based on current/typical operating capacity) across those facilities.</t>
  </si>
  <si>
    <t>Total typical/current operating capacity, including treatment plant capacity and the active and emergency source installations that are not pumped to the treatment plant</t>
  </si>
  <si>
    <t>Equals the sum of the total current/typical operating capacity of all active and emergency only source installations that do not go to the treatment plant plus the treatment plant current/typical operating capacity</t>
  </si>
  <si>
    <r>
      <rPr>
        <b/>
        <sz val="11"/>
        <color theme="1"/>
        <rFont val="Aptos Display"/>
        <family val="2"/>
        <scheme val="major"/>
      </rPr>
      <t xml:space="preserve">This workbook also auto-calculates useful summary statistics and planning-level graphs (see Tables 14 and 21 for examples). </t>
    </r>
    <r>
      <rPr>
        <sz val="11"/>
        <color theme="1"/>
        <rFont val="Aptos Display"/>
        <family val="2"/>
        <scheme val="major"/>
      </rPr>
      <t>In addition to meeting DNR and Metropolitan Council planning requirements, many utilities may find that the summarized information and calculated metrics in this workbook are useful for internal planning discussions and for coordination with community planners and neighboring water suppliers.</t>
    </r>
  </si>
  <si>
    <t>Open in a Desktop Version of Microsoft Excel (2016 or more recent) with a Non-contrast Theme, if Possible</t>
  </si>
  <si>
    <t>Current total volume of water appropriation permit(s) (gallons per day)</t>
  </si>
  <si>
    <t>Equals the sum of annual appropropriation permit limits for all active and emergency only pumping facilities (wells, intakes), divided by 365 days</t>
  </si>
  <si>
    <r>
      <t>No data entry needed</t>
    </r>
    <r>
      <rPr>
        <i/>
        <sz val="11"/>
        <rFont val="Aptos Display"/>
        <family val="2"/>
        <scheme val="major"/>
      </rPr>
      <t xml:space="preserve"> - Review for a description of the purpose of this workbook</t>
    </r>
    <r>
      <rPr>
        <b/>
        <i/>
        <sz val="11"/>
        <rFont val="Aptos Display"/>
        <family val="2"/>
        <scheme val="major"/>
      </rPr>
      <t>.</t>
    </r>
  </si>
  <si>
    <r>
      <rPr>
        <b/>
        <i/>
        <sz val="11"/>
        <rFont val="Aptos Display"/>
        <family val="2"/>
        <scheme val="major"/>
      </rPr>
      <t xml:space="preserve">No data entry needed - </t>
    </r>
    <r>
      <rPr>
        <i/>
        <sz val="11"/>
        <rFont val="Aptos Display"/>
        <family val="2"/>
        <scheme val="major"/>
      </rPr>
      <t>Review for instructions on how to complete this workbook and how to upload to DNR's website when complete.</t>
    </r>
  </si>
  <si>
    <r>
      <rPr>
        <b/>
        <i/>
        <sz val="11"/>
        <rFont val="Aptos Display"/>
        <family val="2"/>
        <scheme val="major"/>
      </rPr>
      <t xml:space="preserve">No data entry needed - </t>
    </r>
    <r>
      <rPr>
        <i/>
        <sz val="11"/>
        <rFont val="Aptos Display"/>
        <family val="2"/>
        <scheme val="major"/>
      </rPr>
      <t>Review to see how local planners, the DNR, and the Met Council use this workbook.</t>
    </r>
  </si>
  <si>
    <r>
      <rPr>
        <b/>
        <i/>
        <sz val="11"/>
        <rFont val="Aptos Display"/>
        <family val="2"/>
        <scheme val="major"/>
      </rPr>
      <t xml:space="preserve">No data entry needed </t>
    </r>
    <r>
      <rPr>
        <i/>
        <sz val="11"/>
        <rFont val="Aptos Display"/>
        <family val="2"/>
        <scheme val="major"/>
      </rPr>
      <t>- Review calculations, which will be used in other worksheets.</t>
    </r>
  </si>
  <si>
    <r>
      <rPr>
        <b/>
        <i/>
        <sz val="11"/>
        <rFont val="Aptos Display"/>
        <family val="2"/>
        <scheme val="major"/>
      </rPr>
      <t xml:space="preserve">No data entry needed </t>
    </r>
    <r>
      <rPr>
        <i/>
        <sz val="11"/>
        <rFont val="Aptos Display"/>
        <family val="2"/>
        <scheme val="major"/>
      </rPr>
      <t>- Review calculations, which will be used in other worksheets and to create charts.</t>
    </r>
  </si>
  <si>
    <r>
      <rPr>
        <b/>
        <i/>
        <sz val="11"/>
        <rFont val="Aptos Display"/>
        <family val="2"/>
        <scheme val="major"/>
      </rPr>
      <t>No data entry needed</t>
    </r>
    <r>
      <rPr>
        <i/>
        <sz val="11"/>
        <rFont val="Aptos Display"/>
        <family val="2"/>
        <scheme val="major"/>
      </rPr>
      <t xml:space="preserve"> - Review the definitions of terms, to be sure you are entering the correct information in the correct format.</t>
    </r>
  </si>
  <si>
    <r>
      <rPr>
        <b/>
        <i/>
        <sz val="11"/>
        <rFont val="Aptos Display"/>
        <family val="2"/>
        <scheme val="major"/>
      </rPr>
      <t>No data entry needed</t>
    </r>
    <r>
      <rPr>
        <i/>
        <sz val="11"/>
        <rFont val="Aptos Display"/>
        <family val="2"/>
        <scheme val="major"/>
      </rPr>
      <t xml:space="preserve"> </t>
    </r>
    <r>
      <rPr>
        <b/>
        <i/>
        <sz val="11"/>
        <rFont val="Aptos Display"/>
        <family val="2"/>
        <scheme val="major"/>
      </rPr>
      <t xml:space="preserve">- </t>
    </r>
    <r>
      <rPr>
        <i/>
        <sz val="11"/>
        <rFont val="Aptos Display"/>
        <family val="2"/>
        <scheme val="major"/>
      </rPr>
      <t>Review to understand how to report different values in this worksheet, and how to convert between different values.</t>
    </r>
  </si>
  <si>
    <r>
      <rPr>
        <b/>
        <i/>
        <sz val="11"/>
        <rFont val="Aptos Display"/>
        <family val="2"/>
        <scheme val="major"/>
      </rPr>
      <t xml:space="preserve">Do not use </t>
    </r>
    <r>
      <rPr>
        <i/>
        <sz val="11"/>
        <rFont val="Aptos Display"/>
        <family val="2"/>
        <scheme val="major"/>
      </rPr>
      <t>this worksheet.</t>
    </r>
  </si>
  <si>
    <r>
      <rPr>
        <b/>
        <sz val="11"/>
        <color theme="1"/>
        <rFont val="Aptos Display"/>
        <family val="2"/>
        <scheme val="major"/>
      </rPr>
      <t>Enter data in cells outlined in bold (light green cells).</t>
    </r>
    <r>
      <rPr>
        <sz val="11"/>
        <color theme="1"/>
        <rFont val="Aptos Display"/>
        <family val="2"/>
        <scheme val="major"/>
      </rPr>
      <t xml:space="preserve">
- Pay attention to the units.
- Report data for years that the data is available. For example, if plan is completed before 2028, don't report data for 2028.
- To report estimated water demand by unmetered purposes, consider water used for water supplier services (flushing water mains and hydrants) and for public facilities like irrigation or pools in public parks.
 - Include information for each wholesale customer community, if applicable. Wholesale customer communities are communities/public water suppliers that you deliver water to. They then distribute to and bill their residents and other customers. Leave blank if no wholesale customer communities.
- Do NOT enter data in italicized, medium gray cells. Values in these cells are calculated based on data in outlined green cells.
</t>
    </r>
    <r>
      <rPr>
        <b/>
        <sz val="11"/>
        <color theme="1"/>
        <rFont val="Aptos Display"/>
        <family val="2"/>
        <scheme val="major"/>
      </rPr>
      <t xml:space="preserve">Refer to existing resources to inform this section. Update the information as needed to reflect current data and future planning assumptions.
</t>
    </r>
    <r>
      <rPr>
        <sz val="11"/>
        <color theme="1"/>
        <rFont val="Aptos Display"/>
        <family val="2"/>
        <scheme val="major"/>
      </rPr>
      <t xml:space="preserve">- Tables 2 and 3 in your previous DNR-approved water supply plan provide some information about total wholesale deliveries, water supplier services, residential, and unmetered water.
-  Information in Table 6 (Historic Large Users) may be helpful to estimate total water demand by residential purposes by commercial/institutional customers in your community (examples: apartment buildings, school dormitories, senior living facilities, or other customers who use water for people to cook, bathe, etc.). Or you could estimate based on an assumed percentage of commercial/institutional water is used for residential purposes. Leave this blank if you don't have a solid estimate for a given year. However, having this data will help you calculate a more accurate estimate of high priority residential water use.
- Your DNR planning packet may include useful information.
- Historical information for your system is available in the DNR databases ESPWater and MPARS. A login is required.
- Water meter and billing data as available to determine the amount of water delivered to different customers (this is not the same as the water pumped from sources).
</t>
    </r>
    <r>
      <rPr>
        <b/>
        <sz val="11"/>
        <color theme="1"/>
        <rFont val="Aptos Display"/>
        <family val="2"/>
        <scheme val="major"/>
      </rPr>
      <t>Review data.</t>
    </r>
    <r>
      <rPr>
        <sz val="11"/>
        <color theme="1"/>
        <rFont val="Aptos Display"/>
        <family val="2"/>
        <scheme val="major"/>
      </rPr>
      <t xml:space="preserve">
- Review the data in this table to find and correct any errors. Pay particular attention to units.
- Review calculated data in italicized, medium gray cells to be sure they make sense. Values in these cells are calculated based on data you enter in outlined green cells. If a calculation is not working, check to be sure data in green cells has been entered correctly.</t>
    </r>
  </si>
  <si>
    <t xml:space="preserve">DNR reviews this information for completeness and consistency with historical data and known interconnections/purchases. This informs projected demands - a required element of the water supply plan per MS 103G.291, Subd, 3. DNR focuses its review for approval of the water supply plan on data ten years into the future. However, planning through 2050 or beyond is encouraged as a planning best practice. </t>
  </si>
  <si>
    <t xml:space="preserve">DNR reviews projected demands as a required element of the water supply plan per MS 103G.291, Subd, 3. DNR focuses its review for approval of the water supply plan on data ten years into the future. However, planning through 2050 or beyond is encouraged as a planning best practice. </t>
  </si>
  <si>
    <t xml:space="preserve">DNR reviews this information to understand planned improvements and emergency preparedness - required elements of the water supply plan per MS 103G.291, Subd. 3. DNR focuses its review for approval of the water supply plan on data ten years into the future. However, planning through 2050 or beyond is encouraged as a planning best practice. </t>
  </si>
  <si>
    <t xml:space="preserve">DNR reviews this information for consistency with the supplier's permit(s). They also review to understand planned improvements, future water sources, and emergency preparedness - required elements of the water supply plan per MS 103G.291, Subd. 3. DNR focuses its review for approval of the water supply plan on data ten years into the future. However, planning through 2050 or beyond is encouraged as a planning best practice. </t>
  </si>
  <si>
    <t xml:space="preserve">DNR reviews this information to understand planned improvements - required elements of the water supply plan per MS 103G.291, Subd. 3. DNR focuses its review for approval of the water supply plan on data ten years into the future. However, planning through 2050 or beyond is encouraged as a planning best practice. </t>
  </si>
  <si>
    <t xml:space="preserve">DNR reviews this information for consistency with the supplier's permit(s). They also review to understand the adequacy of the water supply system, planned improvements, and future water sources - required elements of the water supply plan per MS 103G.291, Subd. 3. DNR focuses its review for approval of the water supply plan on data ten years into the future. However, planning through 2050 or beyond is encouraged as a planning best practice. </t>
  </si>
  <si>
    <t>MC reviews this for completeness, because it informs Table 14 (Future Demand - Baseline), which supports minimum requirement 12.1 for water supply. Population forecasts should be consistent with the Met Council forecasts and with the rest of the comprehensive plan. Staff may also offer technical advisory comments.</t>
  </si>
  <si>
    <t>DNR reviews this information for completeness and internal consistency as it relates to the quantity of water and capital improvements included in the plan - required elements of the water supply plan per MS 103G.291, Subd. 3. DNR focuses its review for approval of the water supply plan on data ten years into the future. However, planning through 2050 or beyond is encouraged as a planning best practice.</t>
  </si>
  <si>
    <r>
      <rPr>
        <b/>
        <sz val="11"/>
        <color theme="1"/>
        <rFont val="Aptos Narrow"/>
        <family val="2"/>
        <scheme val="minor"/>
      </rPr>
      <t>Version 1</t>
    </r>
    <r>
      <rPr>
        <sz val="11"/>
        <color theme="1"/>
        <rFont val="Aptos Narrow"/>
        <family val="2"/>
        <scheme val="minor"/>
      </rPr>
      <t xml:space="preserve"> - April 3, 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</si>
</sst>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
    <numFmt numFmtId="165" formatCode="#,##0.000000"/>
    <numFmt numFmtId="166" formatCode="[$-409]mmmm\ d\,\ yyyy;@"/>
    <numFmt numFmtId="167" formatCode="&quot;$&quot;#,##0"/>
  </numFmts>
  <fonts count="64" x14ac:knownFonts="1">
    <font>
      <sz val="11"/>
      <color theme="1"/>
      <name val="Aptos Narrow"/>
      <family val="2"/>
      <scheme val="minor"/>
    </font>
    <font>
      <sz val="11"/>
      <color theme="1"/>
      <name val="Aptos Display"/>
      <family val="2"/>
      <scheme val="major"/>
    </font>
    <font>
      <b/>
      <sz val="11"/>
      <color theme="1"/>
      <name val="Aptos Display"/>
      <family val="2"/>
      <scheme val="major"/>
    </font>
    <font>
      <sz val="11"/>
      <color rgb="FF0070C0"/>
      <name val="Aptos Display"/>
      <family val="2"/>
      <scheme val="major"/>
    </font>
    <font>
      <sz val="11"/>
      <color rgb="FFFF0000"/>
      <name val="Aptos Display"/>
      <family val="2"/>
      <scheme val="major"/>
    </font>
    <font>
      <sz val="11"/>
      <name val="Aptos Display"/>
      <family val="2"/>
      <scheme val="major"/>
    </font>
    <font>
      <b/>
      <sz val="11"/>
      <color rgb="FFFF0000"/>
      <name val="Aptos Display"/>
      <family val="2"/>
      <scheme val="major"/>
    </font>
    <font>
      <i/>
      <sz val="11"/>
      <color theme="1"/>
      <name val="Aptos Display"/>
      <family val="2"/>
      <scheme val="major"/>
    </font>
    <font>
      <b/>
      <u/>
      <sz val="13"/>
      <color theme="1"/>
      <name val="Aptos Display"/>
      <family val="2"/>
      <scheme val="major"/>
    </font>
    <font>
      <sz val="11"/>
      <color rgb="FFC00000"/>
      <name val="Aptos Display"/>
      <family val="2"/>
      <scheme val="major"/>
    </font>
    <font>
      <b/>
      <sz val="13"/>
      <color theme="1"/>
      <name val="Aptos Display"/>
      <family val="2"/>
      <scheme val="major"/>
    </font>
    <font>
      <strike/>
      <sz val="11"/>
      <name val="Aptos Display"/>
      <family val="2"/>
      <scheme val="major"/>
    </font>
    <font>
      <sz val="12"/>
      <color theme="3" tint="9.9978637043366805E-2"/>
      <name val="Aptos Display"/>
      <family val="2"/>
      <scheme val="major"/>
    </font>
    <font>
      <b/>
      <sz val="11"/>
      <name val="Aptos Display"/>
      <family val="2"/>
      <scheme val="major"/>
    </font>
    <font>
      <b/>
      <sz val="12"/>
      <color theme="3" tint="9.9978637043366805E-2"/>
      <name val="Aptos Display"/>
      <family val="2"/>
      <scheme val="major"/>
    </font>
    <font>
      <sz val="11"/>
      <color theme="4"/>
      <name val="Aptos Display"/>
      <family val="2"/>
      <scheme val="major"/>
    </font>
    <font>
      <b/>
      <sz val="11"/>
      <color theme="1" tint="0.499984740745262"/>
      <name val="Aptos Display"/>
      <family val="2"/>
      <scheme val="major"/>
    </font>
    <font>
      <sz val="11"/>
      <color theme="1" tint="0.499984740745262"/>
      <name val="Aptos Display"/>
      <family val="2"/>
      <scheme val="major"/>
    </font>
    <font>
      <sz val="12"/>
      <color rgb="FF000000"/>
      <name val="Aptos Display"/>
      <family val="2"/>
      <scheme val="major"/>
    </font>
    <font>
      <b/>
      <u/>
      <sz val="11"/>
      <color theme="1"/>
      <name val="Aptos Display"/>
      <family val="2"/>
      <scheme val="major"/>
    </font>
    <font>
      <sz val="12"/>
      <color rgb="FF0070C0"/>
      <name val="Aptos Display"/>
      <family val="2"/>
      <scheme val="major"/>
    </font>
    <font>
      <sz val="11"/>
      <color rgb="FFA20000"/>
      <name val="Aptos Display"/>
      <family val="2"/>
      <scheme val="major"/>
    </font>
    <font>
      <b/>
      <sz val="11"/>
      <color theme="1" tint="0.249977111117893"/>
      <name val="Aptos Display"/>
      <family val="2"/>
      <scheme val="major"/>
    </font>
    <font>
      <sz val="11"/>
      <color theme="1" tint="0.249977111117893"/>
      <name val="Aptos Display"/>
      <family val="2"/>
      <scheme val="major"/>
    </font>
    <font>
      <i/>
      <u/>
      <sz val="11"/>
      <name val="Aptos Display"/>
      <family val="2"/>
      <scheme val="major"/>
    </font>
    <font>
      <sz val="12"/>
      <color theme="1"/>
      <name val="Aptos"/>
      <family val="2"/>
    </font>
    <font>
      <sz val="11"/>
      <color theme="3" tint="9.9978637043366805E-2"/>
      <name val="Aptos Display"/>
      <family val="2"/>
      <scheme val="major"/>
    </font>
    <font>
      <b/>
      <sz val="11"/>
      <color rgb="FF000000"/>
      <name val="Aptos Display"/>
      <family val="2"/>
    </font>
    <font>
      <sz val="11"/>
      <color rgb="FF000000"/>
      <name val="Aptos Display"/>
      <family val="2"/>
    </font>
    <font>
      <b/>
      <sz val="11"/>
      <color rgb="FF000000"/>
      <name val="Aptos Display"/>
      <family val="2"/>
      <scheme val="major"/>
    </font>
    <font>
      <sz val="11"/>
      <color rgb="FF242424"/>
      <name val="Aptos Narrow"/>
      <family val="2"/>
    </font>
    <font>
      <b/>
      <sz val="13.5"/>
      <color theme="1"/>
      <name val="Aptos Display"/>
      <family val="2"/>
      <scheme val="major"/>
    </font>
    <font>
      <b/>
      <sz val="18"/>
      <color theme="1"/>
      <name val="Aptos Display"/>
      <family val="2"/>
      <scheme val="major"/>
    </font>
    <font>
      <sz val="11"/>
      <color theme="0"/>
      <name val="Aptos Narrow"/>
      <family val="2"/>
      <scheme val="minor"/>
    </font>
    <font>
      <b/>
      <sz val="11"/>
      <color theme="1" tint="0.249977111117893"/>
      <name val="Aptos"/>
      <family val="2"/>
    </font>
    <font>
      <b/>
      <sz val="11"/>
      <color rgb="FFC00000"/>
      <name val="Aptos Display"/>
      <family val="2"/>
      <scheme val="major"/>
    </font>
    <font>
      <b/>
      <sz val="12"/>
      <color rgb="FF153D64"/>
      <name val="Aptos Display"/>
      <family val="2"/>
    </font>
    <font>
      <sz val="12"/>
      <color rgb="FF153D64"/>
      <name val="Aptos Display"/>
      <family val="2"/>
    </font>
    <font>
      <sz val="12"/>
      <color rgb="FF153D64"/>
      <name val="Aptos Display"/>
      <family val="2"/>
      <scheme val="major"/>
    </font>
    <font>
      <b/>
      <sz val="12"/>
      <color rgb="FF153D64"/>
      <name val="Aptos Display"/>
      <family val="2"/>
      <scheme val="major"/>
    </font>
    <font>
      <sz val="11"/>
      <name val="Aptos Narrow"/>
      <family val="2"/>
      <scheme val="minor"/>
    </font>
    <font>
      <b/>
      <sz val="12"/>
      <name val="Aptos Display"/>
      <family val="2"/>
      <scheme val="major"/>
    </font>
    <font>
      <b/>
      <u/>
      <sz val="12"/>
      <name val="Aptos Display"/>
      <family val="2"/>
      <scheme val="major"/>
    </font>
    <font>
      <i/>
      <sz val="11"/>
      <name val="Aptos Display"/>
      <family val="2"/>
      <scheme val="major"/>
    </font>
    <font>
      <sz val="11"/>
      <color theme="1"/>
      <name val="Aptos Display"/>
      <family val="2"/>
    </font>
    <font>
      <sz val="12"/>
      <color rgb="FF002060"/>
      <name val="Aptos Display"/>
      <family val="2"/>
      <scheme val="major"/>
    </font>
    <font>
      <b/>
      <sz val="12"/>
      <color rgb="FF002060"/>
      <name val="Aptos Display"/>
      <family val="2"/>
    </font>
    <font>
      <sz val="12"/>
      <color rgb="FF002060"/>
      <name val="Aptos Display"/>
      <family val="2"/>
    </font>
    <font>
      <b/>
      <i/>
      <sz val="11"/>
      <name val="Aptos Display"/>
      <family val="2"/>
      <scheme val="major"/>
    </font>
    <font>
      <b/>
      <sz val="11"/>
      <color rgb="FFA50021"/>
      <name val="Aptos Display"/>
      <family val="2"/>
      <scheme val="major"/>
    </font>
    <font>
      <b/>
      <i/>
      <sz val="11"/>
      <color theme="1"/>
      <name val="Aptos Display"/>
      <family val="2"/>
      <scheme val="major"/>
    </font>
    <font>
      <sz val="12"/>
      <color theme="4"/>
      <name val="Aptos Display"/>
      <family val="2"/>
      <scheme val="major"/>
    </font>
    <font>
      <b/>
      <sz val="11"/>
      <color theme="1"/>
      <name val="Aptos Display"/>
      <family val="2"/>
    </font>
    <font>
      <sz val="9"/>
      <color theme="1"/>
      <name val="Segoe UI"/>
      <family val="2"/>
    </font>
    <font>
      <b/>
      <u/>
      <sz val="12"/>
      <color theme="1"/>
      <name val="Aptos Display"/>
      <family val="2"/>
      <scheme val="major"/>
    </font>
    <font>
      <b/>
      <u/>
      <sz val="13"/>
      <color rgb="FF000000"/>
      <name val="Aptos Display"/>
      <family val="2"/>
      <scheme val="major"/>
    </font>
    <font>
      <sz val="12"/>
      <color theme="1"/>
      <name val="Aptos Display"/>
      <family val="2"/>
      <scheme val="major"/>
    </font>
    <font>
      <sz val="11"/>
      <color rgb="FF000000"/>
      <name val="Aptos Display"/>
      <family val="2"/>
      <scheme val="major"/>
    </font>
    <font>
      <i/>
      <sz val="11"/>
      <color rgb="FF000000"/>
      <name val="Aptos Display"/>
      <family val="2"/>
      <scheme val="major"/>
    </font>
    <font>
      <sz val="11"/>
      <color rgb="FF000000"/>
      <name val="Aptos Narrow"/>
      <family val="2"/>
      <scheme val="minor"/>
    </font>
    <font>
      <b/>
      <sz val="11"/>
      <color theme="1"/>
      <name val="Aptos Narrow"/>
      <family val="2"/>
      <scheme val="minor"/>
    </font>
    <font>
      <sz val="12"/>
      <color theme="4" tint="-0.249977111117893"/>
      <name val="Aptos Display"/>
      <family val="2"/>
      <scheme val="major"/>
    </font>
    <font>
      <b/>
      <sz val="12"/>
      <color theme="4" tint="-0.249977111117893"/>
      <name val="Aptos Display"/>
      <family val="2"/>
      <scheme val="major"/>
    </font>
    <font>
      <u/>
      <sz val="11"/>
      <name val="Aptos Display"/>
      <family val="2"/>
      <scheme val="major"/>
    </font>
  </fonts>
  <fills count="9">
    <fill>
      <patternFill patternType="none"/>
    </fill>
    <fill>
      <patternFill patternType="gray125"/>
    </fill>
    <fill>
      <patternFill patternType="solid">
        <fgColor rgb="FFFFFF00"/>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2"/>
        <bgColor indexed="64"/>
      </patternFill>
    </fill>
    <fill>
      <patternFill patternType="solid">
        <fgColor theme="0"/>
        <bgColor indexed="64"/>
      </patternFill>
    </fill>
    <fill>
      <patternFill patternType="solid">
        <fgColor theme="2"/>
        <bgColor theme="0"/>
      </patternFill>
    </fill>
    <fill>
      <patternFill patternType="solid">
        <fgColor theme="2" tint="-9.9978637043366805E-2"/>
        <bgColor indexed="64"/>
      </patternFill>
    </fill>
  </fills>
  <borders count="32">
    <border>
      <left/>
      <right/>
      <top/>
      <bottom/>
      <diagonal/>
    </border>
    <border>
      <left/>
      <right/>
      <top style="thin">
        <color indexed="64"/>
      </top>
      <bottom style="thin">
        <color indexed="64"/>
      </bottom>
      <diagonal/>
    </border>
    <border>
      <left/>
      <right/>
      <top style="thin">
        <color theme="0" tint="-0.34998626667073579"/>
      </top>
      <bottom style="thin">
        <color theme="0" tint="-0.34998626667073579"/>
      </bottom>
      <diagonal/>
    </border>
    <border>
      <left/>
      <right/>
      <top style="thin">
        <color indexed="64"/>
      </top>
      <bottom style="thin">
        <color theme="0" tint="-0.34998626667073579"/>
      </bottom>
      <diagonal/>
    </border>
    <border>
      <left/>
      <right/>
      <top/>
      <bottom style="thin">
        <color theme="0" tint="-0.34998626667073579"/>
      </bottom>
      <diagonal/>
    </border>
    <border>
      <left/>
      <right/>
      <top style="thin">
        <color indexed="64"/>
      </top>
      <bottom/>
      <diagonal/>
    </border>
    <border>
      <left/>
      <right/>
      <top style="thin">
        <color indexed="64"/>
      </top>
      <bottom style="thin">
        <color theme="1" tint="0.499984740745262"/>
      </bottom>
      <diagonal/>
    </border>
    <border>
      <left/>
      <right/>
      <top style="thin">
        <color theme="1" tint="0.499984740745262"/>
      </top>
      <bottom style="thin">
        <color theme="1" tint="0.499984740745262"/>
      </bottom>
      <diagonal/>
    </border>
    <border>
      <left/>
      <right/>
      <top style="thin">
        <color theme="1" tint="0.499984740745262"/>
      </top>
      <bottom/>
      <diagonal/>
    </border>
    <border>
      <left/>
      <right/>
      <top style="thin">
        <color theme="0" tint="-0.34998626667073579"/>
      </top>
      <bottom/>
      <diagonal/>
    </border>
    <border>
      <left/>
      <right/>
      <top style="thin">
        <color theme="1"/>
      </top>
      <bottom style="thin">
        <color theme="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ck">
        <color theme="6"/>
      </left>
      <right style="thick">
        <color theme="6"/>
      </right>
      <top style="thick">
        <color theme="6"/>
      </top>
      <bottom style="thick">
        <color theme="6"/>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theme="1"/>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ck">
        <color theme="6"/>
      </left>
      <right style="thick">
        <color theme="6"/>
      </right>
      <top style="thin">
        <color indexed="64"/>
      </top>
      <bottom style="thick">
        <color theme="6"/>
      </bottom>
      <diagonal/>
    </border>
    <border>
      <left style="thick">
        <color theme="6"/>
      </left>
      <right style="thick">
        <color theme="6"/>
      </right>
      <top style="thin">
        <color theme="1"/>
      </top>
      <bottom style="thick">
        <color theme="6"/>
      </bottom>
      <diagonal/>
    </border>
    <border>
      <left style="thick">
        <color theme="6"/>
      </left>
      <right style="thick">
        <color theme="6"/>
      </right>
      <top/>
      <bottom style="thick">
        <color theme="6"/>
      </bottom>
      <diagonal/>
    </border>
    <border>
      <left/>
      <right style="thick">
        <color theme="6"/>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right/>
      <top style="thin">
        <color indexed="64"/>
      </top>
      <bottom style="thin">
        <color theme="1"/>
      </bottom>
      <diagonal/>
    </border>
    <border>
      <left/>
      <right/>
      <top style="medium">
        <color indexed="64"/>
      </top>
      <bottom style="thin">
        <color indexed="64"/>
      </bottom>
      <diagonal/>
    </border>
    <border>
      <left/>
      <right/>
      <top style="medium">
        <color indexed="64"/>
      </top>
      <bottom style="thin">
        <color theme="1"/>
      </bottom>
      <diagonal/>
    </border>
    <border>
      <left/>
      <right/>
      <top/>
      <bottom style="thin">
        <color theme="1"/>
      </bottom>
      <diagonal/>
    </border>
    <border>
      <left style="thick">
        <color theme="6"/>
      </left>
      <right style="thick">
        <color theme="6"/>
      </right>
      <top style="thick">
        <color theme="6"/>
      </top>
      <bottom/>
      <diagonal/>
    </border>
    <border>
      <left/>
      <right/>
      <top/>
      <bottom style="thick">
        <color theme="6"/>
      </bottom>
      <diagonal/>
    </border>
  </borders>
  <cellStyleXfs count="1">
    <xf numFmtId="0" fontId="0" fillId="0" borderId="0"/>
  </cellStyleXfs>
  <cellXfs count="464">
    <xf numFmtId="0" fontId="0" fillId="0" borderId="0" xfId="0"/>
    <xf numFmtId="0" fontId="1" fillId="0" borderId="0" xfId="0" applyFont="1"/>
    <xf numFmtId="0" fontId="5" fillId="0" borderId="0" xfId="0" applyFont="1"/>
    <xf numFmtId="0" fontId="2" fillId="0" borderId="0" xfId="0" applyFont="1" applyAlignment="1">
      <alignment vertical="top" wrapText="1"/>
    </xf>
    <xf numFmtId="0" fontId="1" fillId="0" borderId="0" xfId="0" applyFont="1" applyAlignment="1">
      <alignment vertical="top" wrapText="1"/>
    </xf>
    <xf numFmtId="0" fontId="8" fillId="6" borderId="0" xfId="0" applyFont="1" applyFill="1" applyAlignment="1">
      <alignment vertical="top" wrapText="1"/>
    </xf>
    <xf numFmtId="0" fontId="1" fillId="6" borderId="0" xfId="0" applyFont="1" applyFill="1" applyAlignment="1">
      <alignment vertical="top"/>
    </xf>
    <xf numFmtId="0" fontId="2" fillId="6" borderId="0" xfId="0" applyFont="1" applyFill="1" applyAlignment="1">
      <alignment vertical="top" wrapText="1"/>
    </xf>
    <xf numFmtId="0" fontId="1" fillId="6" borderId="0" xfId="0" applyFont="1" applyFill="1" applyAlignment="1">
      <alignment vertical="top" wrapText="1"/>
    </xf>
    <xf numFmtId="0" fontId="10" fillId="6" borderId="0" xfId="0" applyFont="1" applyFill="1" applyAlignment="1">
      <alignment vertical="top" wrapText="1"/>
    </xf>
    <xf numFmtId="0" fontId="1" fillId="6" borderId="0" xfId="0" applyFont="1" applyFill="1" applyAlignment="1">
      <alignment horizontal="left" vertical="top" wrapText="1" indent="1"/>
    </xf>
    <xf numFmtId="164" fontId="1" fillId="0" borderId="0" xfId="0" applyNumberFormat="1" applyFont="1"/>
    <xf numFmtId="165" fontId="1" fillId="0" borderId="0" xfId="0" applyNumberFormat="1" applyFont="1"/>
    <xf numFmtId="0" fontId="20" fillId="0" borderId="2" xfId="0" applyFont="1" applyBorder="1" applyAlignment="1">
      <alignment vertical="top" wrapText="1"/>
    </xf>
    <xf numFmtId="0" fontId="1" fillId="0" borderId="0" xfId="0" applyFont="1" applyProtection="1">
      <protection locked="0"/>
    </xf>
    <xf numFmtId="0" fontId="5" fillId="6" borderId="0" xfId="0" applyFont="1" applyFill="1" applyProtection="1">
      <protection locked="0"/>
    </xf>
    <xf numFmtId="0" fontId="5" fillId="0" borderId="0" xfId="0" applyFont="1" applyProtection="1">
      <protection locked="0"/>
    </xf>
    <xf numFmtId="0" fontId="5" fillId="0" borderId="0" xfId="0" applyFont="1" applyAlignment="1" applyProtection="1">
      <alignment vertical="top"/>
      <protection locked="0"/>
    </xf>
    <xf numFmtId="0" fontId="5" fillId="6" borderId="0" xfId="0" applyFont="1" applyFill="1"/>
    <xf numFmtId="0" fontId="1" fillId="6" borderId="0" xfId="0" applyFont="1" applyFill="1" applyProtection="1">
      <protection locked="0"/>
    </xf>
    <xf numFmtId="0" fontId="1" fillId="0" borderId="2" xfId="0" applyFont="1" applyBorder="1" applyProtection="1">
      <protection locked="0"/>
    </xf>
    <xf numFmtId="0" fontId="1" fillId="6" borderId="0" xfId="0" applyFont="1" applyFill="1"/>
    <xf numFmtId="0" fontId="2" fillId="6" borderId="0" xfId="0" applyFont="1" applyFill="1"/>
    <xf numFmtId="0" fontId="1" fillId="0" borderId="0" xfId="0" applyFont="1" applyAlignment="1" applyProtection="1">
      <alignment vertical="top"/>
      <protection locked="0"/>
    </xf>
    <xf numFmtId="0" fontId="1" fillId="6" borderId="0" xfId="0" applyFont="1" applyFill="1" applyAlignment="1">
      <alignment horizontal="center"/>
    </xf>
    <xf numFmtId="0" fontId="1" fillId="0" borderId="0" xfId="0" applyFont="1" applyAlignment="1">
      <alignment vertical="center"/>
    </xf>
    <xf numFmtId="0" fontId="1" fillId="0" borderId="0" xfId="0" applyFont="1" applyAlignment="1">
      <alignment horizontal="center"/>
    </xf>
    <xf numFmtId="0" fontId="1" fillId="0" borderId="5" xfId="0" applyFont="1" applyBorder="1" applyAlignment="1" applyProtection="1">
      <alignment vertical="top"/>
      <protection locked="0"/>
    </xf>
    <xf numFmtId="0" fontId="1" fillId="0" borderId="2" xfId="0" applyFont="1" applyBorder="1" applyAlignment="1" applyProtection="1">
      <alignment vertical="top"/>
      <protection locked="0"/>
    </xf>
    <xf numFmtId="3" fontId="1" fillId="0" borderId="0" xfId="0" applyNumberFormat="1" applyFont="1" applyProtection="1">
      <protection locked="0"/>
    </xf>
    <xf numFmtId="0" fontId="1" fillId="0" borderId="5" xfId="0" applyFont="1" applyBorder="1" applyAlignment="1">
      <alignment horizontal="center" vertical="top"/>
    </xf>
    <xf numFmtId="0" fontId="1" fillId="0" borderId="2" xfId="0" applyFont="1" applyBorder="1" applyAlignment="1">
      <alignment horizontal="center" vertical="top"/>
    </xf>
    <xf numFmtId="0" fontId="1" fillId="0" borderId="2" xfId="0" applyFont="1" applyBorder="1" applyAlignment="1">
      <alignment horizontal="center" vertical="center" wrapText="1"/>
    </xf>
    <xf numFmtId="0" fontId="1" fillId="0" borderId="2" xfId="0" applyFont="1" applyBorder="1" applyAlignment="1">
      <alignment vertical="center"/>
    </xf>
    <xf numFmtId="0" fontId="1" fillId="0" borderId="2" xfId="0" applyFont="1" applyBorder="1" applyAlignment="1">
      <alignment horizontal="center" wrapText="1"/>
    </xf>
    <xf numFmtId="0" fontId="1" fillId="0" borderId="2" xfId="0" applyFont="1" applyBorder="1"/>
    <xf numFmtId="0" fontId="1" fillId="0" borderId="3" xfId="0" applyFont="1" applyBorder="1" applyAlignment="1">
      <alignment horizontal="center"/>
    </xf>
    <xf numFmtId="0" fontId="1" fillId="0" borderId="3" xfId="0" applyFont="1" applyBorder="1"/>
    <xf numFmtId="0" fontId="1" fillId="0" borderId="2" xfId="0" applyFont="1" applyBorder="1" applyAlignment="1">
      <alignment horizontal="center"/>
    </xf>
    <xf numFmtId="0" fontId="22" fillId="6" borderId="0" xfId="0" applyFont="1" applyFill="1" applyAlignment="1">
      <alignment horizontal="left" vertical="top" wrapText="1"/>
    </xf>
    <xf numFmtId="0" fontId="23" fillId="6" borderId="0" xfId="0" applyFont="1" applyFill="1" applyAlignment="1">
      <alignment vertical="top" wrapText="1"/>
    </xf>
    <xf numFmtId="0" fontId="2" fillId="6" borderId="1" xfId="0" applyFont="1" applyFill="1" applyBorder="1"/>
    <xf numFmtId="0" fontId="2" fillId="6" borderId="1" xfId="0" applyFont="1" applyFill="1" applyBorder="1" applyAlignment="1">
      <alignment horizontal="center" wrapText="1"/>
    </xf>
    <xf numFmtId="0" fontId="1" fillId="6" borderId="1" xfId="0" applyFont="1" applyFill="1" applyBorder="1"/>
    <xf numFmtId="0" fontId="1" fillId="6" borderId="0" xfId="0" applyFont="1" applyFill="1" applyAlignment="1">
      <alignment horizontal="left" vertical="top" wrapText="1"/>
    </xf>
    <xf numFmtId="0" fontId="2" fillId="6" borderId="1" xfId="0" applyFont="1" applyFill="1" applyBorder="1" applyAlignment="1">
      <alignment horizontal="center"/>
    </xf>
    <xf numFmtId="0" fontId="1" fillId="0" borderId="4" xfId="0" applyFont="1" applyBorder="1" applyAlignment="1">
      <alignment horizontal="center" vertical="top"/>
    </xf>
    <xf numFmtId="0" fontId="2" fillId="6" borderId="10" xfId="0" applyFont="1" applyFill="1" applyBorder="1" applyAlignment="1">
      <alignment horizontal="center"/>
    </xf>
    <xf numFmtId="0" fontId="2" fillId="6" borderId="10" xfId="0" applyFont="1" applyFill="1" applyBorder="1" applyAlignment="1">
      <alignment horizontal="center" wrapText="1"/>
    </xf>
    <xf numFmtId="0" fontId="0" fillId="6" borderId="0" xfId="0" applyFill="1"/>
    <xf numFmtId="0" fontId="1" fillId="6" borderId="0" xfId="0" quotePrefix="1" applyFont="1" applyFill="1" applyAlignment="1">
      <alignment horizontal="left" vertical="top" wrapText="1" indent="1"/>
    </xf>
    <xf numFmtId="0" fontId="8" fillId="6" borderId="0" xfId="0" applyFont="1" applyFill="1" applyAlignment="1">
      <alignment horizontal="left" vertical="top" wrapText="1"/>
    </xf>
    <xf numFmtId="0" fontId="1" fillId="6" borderId="0" xfId="0" quotePrefix="1" applyFont="1" applyFill="1" applyAlignment="1">
      <alignment horizontal="left" vertical="top" wrapText="1" indent="2"/>
    </xf>
    <xf numFmtId="0" fontId="2" fillId="6" borderId="0" xfId="0" applyFont="1" applyFill="1" applyAlignment="1">
      <alignment horizontal="left" vertical="top" wrapText="1"/>
    </xf>
    <xf numFmtId="0" fontId="31" fillId="6" borderId="0" xfId="0" applyFont="1" applyFill="1" applyAlignment="1">
      <alignment horizontal="left" vertical="top" wrapText="1"/>
    </xf>
    <xf numFmtId="0" fontId="1" fillId="6" borderId="0" xfId="0" applyFont="1" applyFill="1" applyAlignment="1">
      <alignment horizontal="left" vertical="top" wrapText="1" indent="2"/>
    </xf>
    <xf numFmtId="0" fontId="32" fillId="6" borderId="0" xfId="0" applyFont="1" applyFill="1" applyAlignment="1">
      <alignment horizontal="left" vertical="top" wrapText="1"/>
    </xf>
    <xf numFmtId="0" fontId="5" fillId="0" borderId="0" xfId="0" applyFont="1" applyAlignment="1">
      <alignment vertical="top" wrapText="1"/>
    </xf>
    <xf numFmtId="49" fontId="1" fillId="6" borderId="0" xfId="0" applyNumberFormat="1" applyFont="1" applyFill="1" applyAlignment="1">
      <alignment horizontal="left" vertical="top" wrapText="1"/>
    </xf>
    <xf numFmtId="0" fontId="5" fillId="0" borderId="5" xfId="0" applyFont="1" applyBorder="1" applyAlignment="1">
      <alignment vertical="top"/>
    </xf>
    <xf numFmtId="0" fontId="5" fillId="0" borderId="3" xfId="0" applyFont="1" applyBorder="1" applyAlignment="1">
      <alignment vertical="top" wrapText="1"/>
    </xf>
    <xf numFmtId="0" fontId="5" fillId="0" borderId="2" xfId="0" applyFont="1" applyBorder="1" applyAlignment="1">
      <alignment vertical="top" wrapText="1"/>
    </xf>
    <xf numFmtId="0" fontId="9" fillId="0" borderId="0" xfId="0" applyFont="1" applyAlignment="1">
      <alignment vertical="top" wrapText="1"/>
    </xf>
    <xf numFmtId="49" fontId="5" fillId="6" borderId="0" xfId="0" applyNumberFormat="1" applyFont="1" applyFill="1" applyAlignment="1">
      <alignment vertical="top" wrapText="1"/>
    </xf>
    <xf numFmtId="49" fontId="11" fillId="6" borderId="0" xfId="0" applyNumberFormat="1" applyFont="1" applyFill="1" applyAlignment="1">
      <alignment vertical="top" wrapText="1"/>
    </xf>
    <xf numFmtId="49" fontId="1" fillId="6" borderId="0" xfId="0" applyNumberFormat="1" applyFont="1" applyFill="1" applyAlignment="1">
      <alignment vertical="top" wrapText="1"/>
    </xf>
    <xf numFmtId="49" fontId="1" fillId="6" borderId="0" xfId="0" applyNumberFormat="1" applyFont="1" applyFill="1" applyAlignment="1">
      <alignment vertical="center"/>
    </xf>
    <xf numFmtId="49" fontId="1" fillId="6" borderId="0" xfId="0" applyNumberFormat="1" applyFont="1" applyFill="1" applyAlignment="1">
      <alignment vertical="top"/>
    </xf>
    <xf numFmtId="49" fontId="1" fillId="6" borderId="0" xfId="0" applyNumberFormat="1" applyFont="1" applyFill="1" applyAlignment="1">
      <alignment horizontal="left" vertical="center"/>
    </xf>
    <xf numFmtId="49" fontId="1" fillId="6" borderId="0" xfId="0" applyNumberFormat="1" applyFont="1" applyFill="1" applyAlignment="1" applyProtection="1">
      <alignment vertical="top" wrapText="1"/>
      <protection locked="0"/>
    </xf>
    <xf numFmtId="49" fontId="1" fillId="0" borderId="0" xfId="0" applyNumberFormat="1" applyFont="1" applyAlignment="1">
      <alignment vertical="top" wrapText="1"/>
    </xf>
    <xf numFmtId="49" fontId="1" fillId="0" borderId="0" xfId="0" applyNumberFormat="1" applyFont="1" applyAlignment="1">
      <alignment vertical="center"/>
    </xf>
    <xf numFmtId="49" fontId="1" fillId="6" borderId="0" xfId="0" applyNumberFormat="1" applyFont="1" applyFill="1" applyAlignment="1">
      <alignment horizontal="left" vertical="center" wrapText="1"/>
    </xf>
    <xf numFmtId="49" fontId="5" fillId="6" borderId="0" xfId="0" applyNumberFormat="1" applyFont="1" applyFill="1"/>
    <xf numFmtId="49" fontId="5" fillId="6" borderId="0" xfId="0" applyNumberFormat="1" applyFont="1" applyFill="1" applyAlignment="1">
      <alignment vertical="top"/>
    </xf>
    <xf numFmtId="49" fontId="11" fillId="6" borderId="0" xfId="0" applyNumberFormat="1" applyFont="1" applyFill="1" applyAlignment="1">
      <alignment vertical="top"/>
    </xf>
    <xf numFmtId="49" fontId="15" fillId="6" borderId="0" xfId="0" applyNumberFormat="1" applyFont="1" applyFill="1" applyAlignment="1">
      <alignment vertical="center" wrapText="1"/>
    </xf>
    <xf numFmtId="49" fontId="5" fillId="0" borderId="0" xfId="0" applyNumberFormat="1" applyFont="1" applyAlignment="1" applyProtection="1">
      <alignment vertical="top"/>
      <protection locked="0"/>
    </xf>
    <xf numFmtId="49" fontId="5" fillId="6" borderId="0" xfId="0" applyNumberFormat="1" applyFont="1" applyFill="1" applyAlignment="1">
      <alignment vertical="center"/>
    </xf>
    <xf numFmtId="49" fontId="5" fillId="6" borderId="0" xfId="0" applyNumberFormat="1" applyFont="1" applyFill="1" applyAlignment="1">
      <alignment horizontal="left" vertical="center" wrapText="1"/>
    </xf>
    <xf numFmtId="49" fontId="5" fillId="6" borderId="0" xfId="0" applyNumberFormat="1" applyFont="1" applyFill="1" applyAlignment="1">
      <alignment horizontal="left" vertical="center"/>
    </xf>
    <xf numFmtId="49" fontId="5" fillId="0" borderId="0" xfId="0" applyNumberFormat="1" applyFont="1" applyAlignment="1">
      <alignment vertical="center"/>
    </xf>
    <xf numFmtId="49" fontId="1" fillId="0" borderId="0" xfId="0" applyNumberFormat="1" applyFont="1" applyAlignment="1" applyProtection="1">
      <alignment vertical="top" wrapText="1"/>
      <protection locked="0"/>
    </xf>
    <xf numFmtId="49" fontId="1" fillId="6" borderId="0" xfId="0" applyNumberFormat="1" applyFont="1" applyFill="1" applyAlignment="1" applyProtection="1">
      <alignment vertical="top"/>
      <protection locked="0"/>
    </xf>
    <xf numFmtId="49" fontId="1" fillId="0" borderId="1" xfId="0" applyNumberFormat="1" applyFont="1" applyBorder="1" applyAlignment="1" applyProtection="1">
      <alignment vertical="top"/>
      <protection locked="0"/>
    </xf>
    <xf numFmtId="49" fontId="1" fillId="0" borderId="3" xfId="0" applyNumberFormat="1" applyFont="1" applyBorder="1" applyAlignment="1">
      <alignment horizontal="left" vertical="top" wrapText="1"/>
    </xf>
    <xf numFmtId="49" fontId="1" fillId="0" borderId="3" xfId="0" applyNumberFormat="1" applyFont="1" applyBorder="1" applyAlignment="1" applyProtection="1">
      <alignment vertical="top"/>
      <protection locked="0"/>
    </xf>
    <xf numFmtId="49" fontId="5" fillId="0" borderId="2" xfId="0" applyNumberFormat="1" applyFont="1" applyBorder="1" applyAlignment="1">
      <alignment vertical="top" wrapText="1"/>
    </xf>
    <xf numFmtId="49" fontId="1" fillId="0" borderId="2" xfId="0" applyNumberFormat="1" applyFont="1" applyBorder="1" applyAlignment="1" applyProtection="1">
      <alignment vertical="top"/>
      <protection locked="0"/>
    </xf>
    <xf numFmtId="49" fontId="1" fillId="0" borderId="0" xfId="0" applyNumberFormat="1" applyFont="1" applyAlignment="1">
      <alignment vertical="top"/>
    </xf>
    <xf numFmtId="49" fontId="1" fillId="0" borderId="0" xfId="0" applyNumberFormat="1" applyFont="1" applyAlignment="1" applyProtection="1">
      <alignment vertical="top"/>
      <protection locked="0"/>
    </xf>
    <xf numFmtId="3" fontId="1" fillId="0" borderId="9" xfId="0" applyNumberFormat="1" applyFont="1" applyBorder="1" applyAlignment="1">
      <alignment horizontal="center" vertical="center"/>
    </xf>
    <xf numFmtId="49" fontId="5" fillId="6" borderId="0" xfId="0" applyNumberFormat="1" applyFont="1" applyFill="1" applyAlignment="1" applyProtection="1">
      <alignment vertical="top"/>
      <protection locked="0"/>
    </xf>
    <xf numFmtId="0" fontId="5" fillId="6" borderId="0" xfId="0" applyFont="1" applyFill="1" applyAlignment="1" applyProtection="1">
      <alignment vertical="top"/>
      <protection locked="0"/>
    </xf>
    <xf numFmtId="49" fontId="14" fillId="0" borderId="1" xfId="0" applyNumberFormat="1" applyFont="1" applyBorder="1" applyAlignment="1">
      <alignment vertical="top"/>
    </xf>
    <xf numFmtId="49" fontId="14" fillId="0" borderId="1" xfId="0" applyNumberFormat="1" applyFont="1" applyBorder="1" applyAlignment="1">
      <alignment vertical="top" wrapText="1"/>
    </xf>
    <xf numFmtId="49" fontId="42" fillId="4" borderId="11" xfId="0" applyNumberFormat="1" applyFont="1" applyFill="1" applyBorder="1" applyAlignment="1">
      <alignment horizontal="left" vertical="top" wrapText="1"/>
    </xf>
    <xf numFmtId="49" fontId="0" fillId="3" borderId="15" xfId="0" applyNumberFormat="1" applyFill="1" applyBorder="1" applyAlignment="1" applyProtection="1">
      <alignment horizontal="left" vertical="top" wrapText="1"/>
      <protection locked="0"/>
    </xf>
    <xf numFmtId="0" fontId="41" fillId="0" borderId="0" xfId="0" applyFont="1"/>
    <xf numFmtId="165" fontId="41" fillId="0" borderId="0" xfId="0" applyNumberFormat="1" applyFont="1"/>
    <xf numFmtId="164" fontId="5" fillId="0" borderId="0" xfId="0" applyNumberFormat="1" applyFont="1"/>
    <xf numFmtId="49" fontId="42" fillId="5" borderId="16" xfId="0" applyNumberFormat="1" applyFont="1" applyFill="1" applyBorder="1" applyAlignment="1">
      <alignment horizontal="left" vertical="top" wrapText="1"/>
    </xf>
    <xf numFmtId="0" fontId="1" fillId="3" borderId="15" xfId="0" applyFont="1" applyFill="1" applyBorder="1" applyAlignment="1" applyProtection="1">
      <alignment vertical="top" wrapText="1"/>
      <protection locked="0"/>
    </xf>
    <xf numFmtId="0" fontId="1" fillId="3" borderId="15" xfId="0" applyFont="1" applyFill="1" applyBorder="1" applyAlignment="1" applyProtection="1">
      <alignment vertical="top"/>
      <protection locked="0"/>
    </xf>
    <xf numFmtId="3" fontId="1" fillId="3" borderId="15" xfId="0" applyNumberFormat="1" applyFont="1" applyFill="1" applyBorder="1" applyAlignment="1" applyProtection="1">
      <alignment horizontal="center" vertical="top"/>
      <protection locked="0"/>
    </xf>
    <xf numFmtId="0" fontId="1" fillId="3" borderId="15" xfId="0" applyFont="1" applyFill="1" applyBorder="1" applyAlignment="1" applyProtection="1">
      <alignment horizontal="center" vertical="top"/>
      <protection locked="0"/>
    </xf>
    <xf numFmtId="0" fontId="1" fillId="3" borderId="15" xfId="0" applyFont="1" applyFill="1" applyBorder="1" applyAlignment="1" applyProtection="1">
      <alignment horizontal="left" vertical="top" wrapText="1"/>
      <protection locked="0"/>
    </xf>
    <xf numFmtId="0" fontId="5" fillId="3" borderId="15" xfId="0" applyFont="1" applyFill="1" applyBorder="1" applyAlignment="1" applyProtection="1">
      <alignment vertical="top"/>
      <protection locked="0"/>
    </xf>
    <xf numFmtId="49" fontId="5" fillId="3" borderId="15" xfId="0" applyNumberFormat="1" applyFont="1" applyFill="1" applyBorder="1" applyAlignment="1" applyProtection="1">
      <alignment vertical="top"/>
      <protection locked="0"/>
    </xf>
    <xf numFmtId="49" fontId="5" fillId="3" borderId="15" xfId="0" applyNumberFormat="1" applyFont="1" applyFill="1" applyBorder="1" applyAlignment="1" applyProtection="1">
      <alignment horizontal="center" vertical="top"/>
      <protection locked="0"/>
    </xf>
    <xf numFmtId="0" fontId="5" fillId="3" borderId="15" xfId="0" applyFont="1" applyFill="1" applyBorder="1" applyAlignment="1" applyProtection="1">
      <alignment horizontal="center" vertical="top"/>
      <protection locked="0"/>
    </xf>
    <xf numFmtId="0" fontId="5" fillId="3" borderId="15" xfId="0" applyFont="1" applyFill="1" applyBorder="1" applyAlignment="1" applyProtection="1">
      <alignment horizontal="left" vertical="top" wrapText="1"/>
      <protection locked="0"/>
    </xf>
    <xf numFmtId="0" fontId="13" fillId="3" borderId="15" xfId="0" applyFont="1" applyFill="1" applyBorder="1" applyAlignment="1" applyProtection="1">
      <alignment vertical="top"/>
      <protection locked="0"/>
    </xf>
    <xf numFmtId="49" fontId="13" fillId="3" borderId="15" xfId="0" applyNumberFormat="1" applyFont="1" applyFill="1" applyBorder="1" applyAlignment="1" applyProtection="1">
      <alignment vertical="top"/>
      <protection locked="0"/>
    </xf>
    <xf numFmtId="49" fontId="42" fillId="4" borderId="16" xfId="0" applyNumberFormat="1" applyFont="1" applyFill="1" applyBorder="1" applyAlignment="1">
      <alignment horizontal="left" vertical="top" wrapText="1"/>
    </xf>
    <xf numFmtId="0" fontId="2" fillId="6" borderId="18" xfId="0" applyFont="1" applyFill="1" applyBorder="1" applyAlignment="1">
      <alignment horizontal="center" wrapText="1"/>
    </xf>
    <xf numFmtId="0" fontId="2" fillId="6" borderId="5" xfId="0" applyFont="1" applyFill="1" applyBorder="1"/>
    <xf numFmtId="49" fontId="1" fillId="3" borderId="15" xfId="0" applyNumberFormat="1" applyFont="1" applyFill="1" applyBorder="1" applyAlignment="1">
      <alignment horizontal="left" vertical="top"/>
    </xf>
    <xf numFmtId="49" fontId="1" fillId="3" borderId="15" xfId="0" applyNumberFormat="1" applyFont="1" applyFill="1" applyBorder="1" applyAlignment="1">
      <alignment horizontal="left" vertical="top" wrapText="1"/>
    </xf>
    <xf numFmtId="0" fontId="1" fillId="6" borderId="0" xfId="0" applyFont="1" applyFill="1" applyAlignment="1" applyProtection="1">
      <alignment vertical="top"/>
      <protection locked="0"/>
    </xf>
    <xf numFmtId="0" fontId="1" fillId="6" borderId="0" xfId="0" applyFont="1" applyFill="1" applyAlignment="1">
      <alignment vertical="center"/>
    </xf>
    <xf numFmtId="0" fontId="2" fillId="6" borderId="5" xfId="0" applyFont="1" applyFill="1" applyBorder="1" applyAlignment="1">
      <alignment horizontal="center" wrapText="1"/>
    </xf>
    <xf numFmtId="166" fontId="1" fillId="3" borderId="15" xfId="0" applyNumberFormat="1" applyFont="1" applyFill="1" applyBorder="1" applyAlignment="1" applyProtection="1">
      <alignment horizontal="center" vertical="top"/>
      <protection locked="0"/>
    </xf>
    <xf numFmtId="49" fontId="0" fillId="0" borderId="1" xfId="0" applyNumberFormat="1" applyBorder="1" applyAlignment="1">
      <alignment vertical="top"/>
    </xf>
    <xf numFmtId="49" fontId="0" fillId="0" borderId="17" xfId="0" applyNumberFormat="1" applyBorder="1" applyAlignment="1">
      <alignment vertical="top"/>
    </xf>
    <xf numFmtId="49" fontId="12" fillId="6" borderId="14" xfId="0" applyNumberFormat="1" applyFont="1" applyFill="1" applyBorder="1" applyAlignment="1">
      <alignment horizontal="center" vertical="center"/>
    </xf>
    <xf numFmtId="0" fontId="5" fillId="3" borderId="15" xfId="0" applyFont="1" applyFill="1" applyBorder="1" applyAlignment="1" applyProtection="1">
      <alignment horizontal="left"/>
      <protection locked="0"/>
    </xf>
    <xf numFmtId="0" fontId="5" fillId="3" borderId="15" xfId="0" applyFont="1" applyFill="1" applyBorder="1" applyProtection="1">
      <protection locked="0"/>
    </xf>
    <xf numFmtId="3" fontId="5" fillId="3" borderId="15" xfId="0" applyNumberFormat="1" applyFont="1" applyFill="1" applyBorder="1" applyAlignment="1" applyProtection="1">
      <alignment horizontal="center"/>
      <protection locked="0"/>
    </xf>
    <xf numFmtId="0" fontId="5" fillId="3" borderId="15" xfId="0" applyFont="1" applyFill="1" applyBorder="1" applyAlignment="1" applyProtection="1">
      <alignment horizontal="left" wrapText="1"/>
      <protection locked="0"/>
    </xf>
    <xf numFmtId="0" fontId="5" fillId="3" borderId="15" xfId="0" applyFont="1" applyFill="1" applyBorder="1" applyAlignment="1" applyProtection="1">
      <alignment wrapText="1"/>
      <protection locked="0"/>
    </xf>
    <xf numFmtId="0" fontId="5" fillId="3" borderId="15" xfId="0" applyFont="1" applyFill="1" applyBorder="1" applyAlignment="1" applyProtection="1">
      <alignment vertical="top" wrapText="1"/>
      <protection locked="0"/>
    </xf>
    <xf numFmtId="0" fontId="5" fillId="3" borderId="15" xfId="0" applyFont="1" applyFill="1" applyBorder="1" applyAlignment="1" applyProtection="1">
      <alignment horizontal="left" vertical="top"/>
      <protection locked="0"/>
    </xf>
    <xf numFmtId="49" fontId="5" fillId="3" borderId="15" xfId="0" applyNumberFormat="1" applyFont="1" applyFill="1" applyBorder="1" applyAlignment="1" applyProtection="1">
      <alignment horizontal="left" vertical="top" wrapText="1"/>
      <protection locked="0"/>
    </xf>
    <xf numFmtId="3" fontId="1" fillId="3" borderId="15" xfId="0" applyNumberFormat="1" applyFont="1" applyFill="1" applyBorder="1" applyAlignment="1" applyProtection="1">
      <alignment horizontal="center" vertical="top" wrapText="1"/>
      <protection locked="0"/>
    </xf>
    <xf numFmtId="0" fontId="1" fillId="3" borderId="15" xfId="0" applyFont="1" applyFill="1" applyBorder="1" applyAlignment="1" applyProtection="1">
      <alignment horizontal="center" vertical="top" wrapText="1"/>
      <protection locked="0"/>
    </xf>
    <xf numFmtId="0" fontId="5" fillId="3" borderId="15" xfId="0" applyFont="1" applyFill="1" applyBorder="1" applyAlignment="1" applyProtection="1">
      <alignment horizontal="center" vertical="top" wrapText="1"/>
      <protection locked="0"/>
    </xf>
    <xf numFmtId="49" fontId="1" fillId="3" borderId="21" xfId="0" applyNumberFormat="1" applyFont="1" applyFill="1" applyBorder="1" applyAlignment="1" applyProtection="1">
      <alignment horizontal="left" vertical="top" wrapText="1"/>
      <protection locked="0"/>
    </xf>
    <xf numFmtId="49" fontId="1" fillId="3" borderId="21" xfId="0" applyNumberFormat="1" applyFont="1" applyFill="1" applyBorder="1" applyAlignment="1" applyProtection="1">
      <alignment horizontal="center" vertical="top"/>
      <protection locked="0"/>
    </xf>
    <xf numFmtId="3" fontId="1" fillId="3" borderId="21" xfId="0" applyNumberFormat="1" applyFont="1" applyFill="1" applyBorder="1" applyAlignment="1" applyProtection="1">
      <alignment horizontal="center" vertical="top"/>
      <protection locked="0"/>
    </xf>
    <xf numFmtId="49" fontId="1" fillId="3" borderId="21" xfId="0" applyNumberFormat="1" applyFont="1" applyFill="1" applyBorder="1" applyAlignment="1" applyProtection="1">
      <alignment vertical="top" wrapText="1"/>
      <protection locked="0"/>
    </xf>
    <xf numFmtId="49" fontId="1" fillId="3" borderId="21" xfId="0" applyNumberFormat="1" applyFont="1" applyFill="1" applyBorder="1" applyAlignment="1" applyProtection="1">
      <alignment wrapText="1"/>
      <protection locked="0"/>
    </xf>
    <xf numFmtId="49" fontId="1" fillId="3" borderId="15" xfId="0" applyNumberFormat="1" applyFont="1" applyFill="1" applyBorder="1" applyAlignment="1" applyProtection="1">
      <alignment horizontal="left" vertical="top" wrapText="1"/>
      <protection locked="0"/>
    </xf>
    <xf numFmtId="49" fontId="1" fillId="3" borderId="15" xfId="0" applyNumberFormat="1" applyFont="1" applyFill="1" applyBorder="1" applyAlignment="1" applyProtection="1">
      <alignment horizontal="center"/>
      <protection locked="0"/>
    </xf>
    <xf numFmtId="49" fontId="1" fillId="3" borderId="15" xfId="0" applyNumberFormat="1" applyFont="1" applyFill="1" applyBorder="1" applyAlignment="1" applyProtection="1">
      <alignment horizontal="center" vertical="top"/>
      <protection locked="0"/>
    </xf>
    <xf numFmtId="49" fontId="1" fillId="3" borderId="15" xfId="0" applyNumberFormat="1" applyFont="1" applyFill="1" applyBorder="1" applyAlignment="1" applyProtection="1">
      <alignment vertical="top" wrapText="1"/>
      <protection locked="0"/>
    </xf>
    <xf numFmtId="49" fontId="1" fillId="3" borderId="15" xfId="0" applyNumberFormat="1" applyFont="1" applyFill="1" applyBorder="1" applyAlignment="1" applyProtection="1">
      <alignment wrapText="1"/>
      <protection locked="0"/>
    </xf>
    <xf numFmtId="49" fontId="1" fillId="3" borderId="21" xfId="0" applyNumberFormat="1" applyFont="1" applyFill="1" applyBorder="1" applyAlignment="1" applyProtection="1">
      <alignment horizontal="center" vertical="top" wrapText="1"/>
      <protection locked="0"/>
    </xf>
    <xf numFmtId="0" fontId="1" fillId="3" borderId="21" xfId="0" applyFont="1" applyFill="1" applyBorder="1" applyAlignment="1" applyProtection="1">
      <alignment horizontal="center" vertical="top" wrapText="1"/>
      <protection locked="0"/>
    </xf>
    <xf numFmtId="3" fontId="1" fillId="3" borderId="21" xfId="0" applyNumberFormat="1" applyFont="1" applyFill="1" applyBorder="1" applyAlignment="1" applyProtection="1">
      <alignment horizontal="center" vertical="top" wrapText="1"/>
      <protection locked="0"/>
    </xf>
    <xf numFmtId="49" fontId="1" fillId="3" borderId="15" xfId="0" applyNumberFormat="1" applyFont="1" applyFill="1" applyBorder="1" applyAlignment="1" applyProtection="1">
      <alignment horizontal="center" vertical="top" wrapText="1"/>
      <protection locked="0"/>
    </xf>
    <xf numFmtId="49" fontId="1" fillId="3" borderId="15" xfId="0" applyNumberFormat="1" applyFont="1" applyFill="1" applyBorder="1" applyProtection="1">
      <protection locked="0"/>
    </xf>
    <xf numFmtId="0" fontId="1" fillId="3" borderId="15" xfId="0" applyFont="1" applyFill="1" applyBorder="1" applyAlignment="1" applyProtection="1">
      <alignment horizontal="center"/>
      <protection locked="0"/>
    </xf>
    <xf numFmtId="3" fontId="1" fillId="3" borderId="15" xfId="0" applyNumberFormat="1" applyFont="1" applyFill="1" applyBorder="1" applyAlignment="1" applyProtection="1">
      <alignment horizontal="center"/>
      <protection locked="0"/>
    </xf>
    <xf numFmtId="49" fontId="1" fillId="3" borderId="15" xfId="0" applyNumberFormat="1" applyFont="1" applyFill="1" applyBorder="1" applyAlignment="1" applyProtection="1">
      <alignment horizontal="left" vertical="top"/>
      <protection locked="0"/>
    </xf>
    <xf numFmtId="0" fontId="5" fillId="0" borderId="0" xfId="0" applyFont="1" applyAlignment="1">
      <alignment horizontal="left" vertical="top" wrapText="1"/>
    </xf>
    <xf numFmtId="3" fontId="1" fillId="3" borderId="22" xfId="0" applyNumberFormat="1" applyFont="1" applyFill="1" applyBorder="1" applyAlignment="1" applyProtection="1">
      <alignment horizontal="center"/>
      <protection locked="0"/>
    </xf>
    <xf numFmtId="3" fontId="1" fillId="3" borderId="23" xfId="0" applyNumberFormat="1" applyFont="1" applyFill="1" applyBorder="1" applyAlignment="1" applyProtection="1">
      <alignment horizontal="center"/>
      <protection locked="0"/>
    </xf>
    <xf numFmtId="0" fontId="23" fillId="6" borderId="0" xfId="0" applyFont="1" applyFill="1" applyAlignment="1">
      <alignment horizontal="left" vertical="top" wrapText="1"/>
    </xf>
    <xf numFmtId="49" fontId="1" fillId="3" borderId="23" xfId="0" applyNumberFormat="1" applyFont="1" applyFill="1" applyBorder="1" applyAlignment="1" applyProtection="1">
      <alignment horizontal="center" vertical="top" wrapText="1"/>
      <protection locked="0"/>
    </xf>
    <xf numFmtId="9" fontId="1" fillId="3" borderId="15" xfId="0" applyNumberFormat="1" applyFont="1" applyFill="1" applyBorder="1" applyAlignment="1" applyProtection="1">
      <alignment horizontal="center" vertical="top"/>
      <protection locked="0"/>
    </xf>
    <xf numFmtId="9" fontId="1" fillId="3" borderId="23" xfId="0" applyNumberFormat="1" applyFont="1" applyFill="1" applyBorder="1" applyAlignment="1" applyProtection="1">
      <alignment horizontal="center" vertical="top"/>
      <protection locked="0"/>
    </xf>
    <xf numFmtId="49" fontId="1" fillId="3" borderId="23" xfId="0" applyNumberFormat="1" applyFont="1" applyFill="1" applyBorder="1" applyAlignment="1" applyProtection="1">
      <alignment horizontal="left" vertical="top" wrapText="1"/>
      <protection locked="0"/>
    </xf>
    <xf numFmtId="9" fontId="1" fillId="3" borderId="21" xfId="0" applyNumberFormat="1" applyFont="1" applyFill="1" applyBorder="1" applyAlignment="1" applyProtection="1">
      <alignment horizontal="center" vertical="top"/>
      <protection locked="0"/>
    </xf>
    <xf numFmtId="3" fontId="5" fillId="3" borderId="15" xfId="0" applyNumberFormat="1" applyFont="1" applyFill="1" applyBorder="1" applyAlignment="1" applyProtection="1">
      <alignment horizontal="center" vertical="top"/>
      <protection locked="0"/>
    </xf>
    <xf numFmtId="167" fontId="1" fillId="3" borderId="15" xfId="0" applyNumberFormat="1" applyFont="1" applyFill="1" applyBorder="1" applyAlignment="1" applyProtection="1">
      <alignment horizontal="center" vertical="top"/>
      <protection locked="0"/>
    </xf>
    <xf numFmtId="167" fontId="1" fillId="3" borderId="21" xfId="0" applyNumberFormat="1" applyFont="1" applyFill="1" applyBorder="1" applyAlignment="1" applyProtection="1">
      <alignment horizontal="center" vertical="top"/>
      <protection locked="0"/>
    </xf>
    <xf numFmtId="49" fontId="5" fillId="3" borderId="23" xfId="0" applyNumberFormat="1" applyFont="1" applyFill="1" applyBorder="1" applyAlignment="1" applyProtection="1">
      <alignment horizontal="left" vertical="top" wrapText="1"/>
      <protection locked="0"/>
    </xf>
    <xf numFmtId="3" fontId="5" fillId="3" borderId="23" xfId="0" applyNumberFormat="1" applyFont="1" applyFill="1" applyBorder="1" applyAlignment="1" applyProtection="1">
      <alignment horizontal="center" vertical="top"/>
      <protection locked="0"/>
    </xf>
    <xf numFmtId="3" fontId="5" fillId="3" borderId="15" xfId="0" applyNumberFormat="1" applyFont="1" applyFill="1" applyBorder="1" applyAlignment="1" applyProtection="1">
      <alignment horizontal="center" vertical="top" wrapText="1"/>
      <protection locked="0"/>
    </xf>
    <xf numFmtId="167" fontId="1" fillId="3" borderId="23" xfId="0" applyNumberFormat="1" applyFont="1" applyFill="1" applyBorder="1" applyAlignment="1" applyProtection="1">
      <alignment horizontal="center" vertical="top"/>
      <protection locked="0"/>
    </xf>
    <xf numFmtId="3" fontId="5" fillId="3" borderId="23" xfId="0" applyNumberFormat="1" applyFont="1" applyFill="1" applyBorder="1" applyAlignment="1" applyProtection="1">
      <alignment horizontal="center" vertical="top" wrapText="1"/>
      <protection locked="0"/>
    </xf>
    <xf numFmtId="49" fontId="1" fillId="3" borderId="23" xfId="0" applyNumberFormat="1" applyFont="1" applyFill="1" applyBorder="1" applyAlignment="1" applyProtection="1">
      <alignment vertical="top" wrapText="1"/>
      <protection locked="0"/>
    </xf>
    <xf numFmtId="0" fontId="13" fillId="0" borderId="0" xfId="0" applyFont="1" applyAlignment="1">
      <alignment horizontal="left" vertical="top" wrapText="1"/>
    </xf>
    <xf numFmtId="49" fontId="5" fillId="3" borderId="21" xfId="0" applyNumberFormat="1" applyFont="1" applyFill="1" applyBorder="1" applyAlignment="1" applyProtection="1">
      <alignment horizontal="left" vertical="top" wrapText="1"/>
      <protection locked="0"/>
    </xf>
    <xf numFmtId="49" fontId="11" fillId="6" borderId="0" xfId="0" applyNumberFormat="1" applyFont="1" applyFill="1"/>
    <xf numFmtId="49" fontId="33" fillId="6" borderId="0" xfId="0" applyNumberFormat="1" applyFont="1" applyFill="1"/>
    <xf numFmtId="49" fontId="33" fillId="0" borderId="0" xfId="0" applyNumberFormat="1" applyFont="1"/>
    <xf numFmtId="49" fontId="0" fillId="0" borderId="0" xfId="0" applyNumberFormat="1"/>
    <xf numFmtId="49" fontId="0" fillId="6" borderId="0" xfId="0" applyNumberFormat="1" applyFill="1" applyAlignment="1">
      <alignment wrapText="1"/>
    </xf>
    <xf numFmtId="0" fontId="33" fillId="6" borderId="0" xfId="0" applyFont="1" applyFill="1"/>
    <xf numFmtId="0" fontId="33" fillId="0" borderId="0" xfId="0" applyFont="1"/>
    <xf numFmtId="49" fontId="3" fillId="6" borderId="0" xfId="0" applyNumberFormat="1" applyFont="1" applyFill="1" applyAlignment="1">
      <alignment horizontal="left" vertical="center"/>
    </xf>
    <xf numFmtId="0" fontId="1" fillId="0" borderId="5" xfId="0" applyFont="1" applyBorder="1" applyAlignment="1">
      <alignment horizontal="left" wrapText="1"/>
    </xf>
    <xf numFmtId="0" fontId="1" fillId="0" borderId="7" xfId="0" applyFont="1" applyBorder="1" applyAlignment="1">
      <alignment horizontal="left" wrapText="1"/>
    </xf>
    <xf numFmtId="0" fontId="1" fillId="0" borderId="7" xfId="0" applyFont="1" applyBorder="1" applyAlignment="1">
      <alignment horizontal="left" vertical="center" wrapText="1"/>
    </xf>
    <xf numFmtId="0" fontId="1" fillId="6" borderId="8" xfId="0" applyFont="1" applyFill="1" applyBorder="1" applyAlignment="1">
      <alignment horizontal="left" wrapText="1"/>
    </xf>
    <xf numFmtId="3" fontId="1" fillId="6" borderId="8" xfId="0" applyNumberFormat="1" applyFont="1" applyFill="1" applyBorder="1" applyAlignment="1">
      <alignment horizontal="center"/>
    </xf>
    <xf numFmtId="4" fontId="1" fillId="6" borderId="8" xfId="0" applyNumberFormat="1" applyFont="1" applyFill="1" applyBorder="1" applyAlignment="1">
      <alignment horizontal="center"/>
    </xf>
    <xf numFmtId="0" fontId="1" fillId="6" borderId="0" xfId="0" applyFont="1" applyFill="1" applyAlignment="1">
      <alignment horizontal="left" wrapText="1"/>
    </xf>
    <xf numFmtId="3" fontId="1" fillId="6" borderId="0" xfId="0" applyNumberFormat="1" applyFont="1" applyFill="1" applyAlignment="1">
      <alignment horizontal="center"/>
    </xf>
    <xf numFmtId="4" fontId="1" fillId="6" borderId="0" xfId="0" applyNumberFormat="1" applyFont="1" applyFill="1" applyAlignment="1">
      <alignment horizontal="center"/>
    </xf>
    <xf numFmtId="0" fontId="23" fillId="6" borderId="0" xfId="0" applyFont="1" applyFill="1" applyAlignment="1">
      <alignment horizontal="center" vertical="top" wrapText="1"/>
    </xf>
    <xf numFmtId="3" fontId="23" fillId="6" borderId="0" xfId="0" applyNumberFormat="1" applyFont="1" applyFill="1" applyAlignment="1">
      <alignment horizontal="center" vertical="top" wrapText="1"/>
    </xf>
    <xf numFmtId="0" fontId="26" fillId="6" borderId="0" xfId="0" applyFont="1" applyFill="1"/>
    <xf numFmtId="49" fontId="5" fillId="0" borderId="0" xfId="0" applyNumberFormat="1" applyFont="1" applyAlignment="1">
      <alignment vertical="top" wrapText="1"/>
    </xf>
    <xf numFmtId="0" fontId="1" fillId="0" borderId="1" xfId="0" applyFont="1" applyBorder="1"/>
    <xf numFmtId="0" fontId="4" fillId="0" borderId="2" xfId="0" applyFont="1" applyBorder="1"/>
    <xf numFmtId="49" fontId="42" fillId="5" borderId="11" xfId="0" applyNumberFormat="1" applyFont="1" applyFill="1" applyBorder="1" applyAlignment="1">
      <alignment horizontal="left" vertical="top" wrapText="1"/>
    </xf>
    <xf numFmtId="49" fontId="1" fillId="6" borderId="0" xfId="0" applyNumberFormat="1" applyFont="1" applyFill="1" applyAlignment="1">
      <alignment horizontal="center" vertical="center" wrapText="1"/>
    </xf>
    <xf numFmtId="49" fontId="1" fillId="6" borderId="0" xfId="0" applyNumberFormat="1" applyFont="1" applyFill="1" applyAlignment="1">
      <alignment horizontal="centerContinuous" vertical="center" wrapText="1"/>
    </xf>
    <xf numFmtId="49" fontId="1" fillId="6" borderId="0" xfId="0" applyNumberFormat="1" applyFont="1" applyFill="1" applyAlignment="1">
      <alignment horizontal="center" vertical="center"/>
    </xf>
    <xf numFmtId="0" fontId="1" fillId="0" borderId="4" xfId="0" applyFont="1" applyBorder="1"/>
    <xf numFmtId="49" fontId="5" fillId="6" borderId="0" xfId="0" applyNumberFormat="1" applyFont="1" applyFill="1" applyAlignment="1">
      <alignment horizontal="left" vertical="top" wrapText="1"/>
    </xf>
    <xf numFmtId="49" fontId="25" fillId="6" borderId="0" xfId="0" applyNumberFormat="1" applyFont="1" applyFill="1" applyAlignment="1">
      <alignment horizontal="left" vertical="center" indent="2"/>
    </xf>
    <xf numFmtId="49" fontId="34" fillId="6" borderId="0" xfId="0" applyNumberFormat="1" applyFont="1" applyFill="1" applyAlignment="1">
      <alignment horizontal="left" vertical="center" indent="2"/>
    </xf>
    <xf numFmtId="0" fontId="1" fillId="0" borderId="3" xfId="0" applyFont="1" applyBorder="1" applyAlignment="1">
      <alignment horizontal="left" vertical="top" wrapText="1"/>
    </xf>
    <xf numFmtId="49" fontId="23" fillId="6" borderId="0" xfId="0" applyNumberFormat="1" applyFont="1" applyFill="1" applyAlignment="1">
      <alignment horizontal="left" vertical="top" indent="2"/>
    </xf>
    <xf numFmtId="0" fontId="1" fillId="6" borderId="3" xfId="0" applyFont="1" applyFill="1" applyBorder="1"/>
    <xf numFmtId="0" fontId="1" fillId="0" borderId="2" xfId="0" applyFont="1" applyBorder="1" applyAlignment="1">
      <alignment horizontal="left" vertical="top" wrapText="1"/>
    </xf>
    <xf numFmtId="3" fontId="1" fillId="6" borderId="0" xfId="0" applyNumberFormat="1" applyFont="1" applyFill="1" applyAlignment="1">
      <alignment vertical="top"/>
    </xf>
    <xf numFmtId="0" fontId="1" fillId="6" borderId="2" xfId="0" applyFont="1" applyFill="1" applyBorder="1"/>
    <xf numFmtId="0" fontId="5" fillId="0" borderId="2" xfId="0" applyFont="1" applyBorder="1" applyAlignment="1">
      <alignment horizontal="left" vertical="top" wrapText="1"/>
    </xf>
    <xf numFmtId="3" fontId="18" fillId="6" borderId="0" xfId="0" applyNumberFormat="1" applyFont="1" applyFill="1"/>
    <xf numFmtId="0" fontId="23" fillId="6" borderId="0" xfId="0" applyFont="1" applyFill="1" applyAlignment="1">
      <alignment horizontal="left" vertical="center" indent="2"/>
    </xf>
    <xf numFmtId="0" fontId="2" fillId="6" borderId="0" xfId="0" applyFont="1" applyFill="1" applyAlignment="1">
      <alignment horizontal="left" vertical="top"/>
    </xf>
    <xf numFmtId="49" fontId="1" fillId="6" borderId="0" xfId="0" applyNumberFormat="1" applyFont="1" applyFill="1" applyAlignment="1">
      <alignment horizontal="left" vertical="top" indent="2"/>
    </xf>
    <xf numFmtId="0" fontId="21" fillId="6" borderId="0" xfId="0" applyFont="1" applyFill="1" applyAlignment="1">
      <alignment horizontal="left" vertical="top" wrapText="1"/>
    </xf>
    <xf numFmtId="0" fontId="1" fillId="6" borderId="0" xfId="0" applyFont="1" applyFill="1" applyAlignment="1">
      <alignment horizontal="center" vertical="top" wrapText="1"/>
    </xf>
    <xf numFmtId="3" fontId="1" fillId="6" borderId="0" xfId="0" applyNumberFormat="1" applyFont="1" applyFill="1" applyAlignment="1">
      <alignment horizontal="center" vertical="top" wrapText="1"/>
    </xf>
    <xf numFmtId="49" fontId="1" fillId="6" borderId="0" xfId="0" applyNumberFormat="1" applyFont="1" applyFill="1" applyAlignment="1">
      <alignment horizontal="left" indent="2"/>
    </xf>
    <xf numFmtId="0" fontId="1" fillId="6" borderId="0" xfId="0" applyFont="1" applyFill="1" applyAlignment="1">
      <alignment horizontal="center" vertical="top"/>
    </xf>
    <xf numFmtId="3" fontId="1" fillId="6" borderId="0" xfId="0" applyNumberFormat="1" applyFont="1" applyFill="1" applyAlignment="1">
      <alignment horizontal="center" vertical="top"/>
    </xf>
    <xf numFmtId="0" fontId="1" fillId="6" borderId="5" xfId="0" applyFont="1" applyFill="1" applyBorder="1"/>
    <xf numFmtId="0" fontId="1" fillId="0" borderId="5" xfId="0" applyFont="1" applyBorder="1"/>
    <xf numFmtId="0" fontId="2" fillId="6" borderId="0" xfId="0" applyFont="1" applyFill="1" applyAlignment="1">
      <alignment wrapText="1"/>
    </xf>
    <xf numFmtId="0" fontId="17" fillId="6" borderId="0" xfId="0" applyFont="1" applyFill="1" applyAlignment="1">
      <alignment vertical="top" wrapText="1"/>
    </xf>
    <xf numFmtId="0" fontId="1" fillId="3" borderId="23" xfId="0" applyFont="1" applyFill="1" applyBorder="1" applyProtection="1">
      <protection locked="0"/>
    </xf>
    <xf numFmtId="0" fontId="1" fillId="3" borderId="15" xfId="0" applyFont="1" applyFill="1" applyBorder="1" applyProtection="1">
      <protection locked="0"/>
    </xf>
    <xf numFmtId="0" fontId="1" fillId="0" borderId="5" xfId="0" applyFont="1" applyBorder="1" applyAlignment="1">
      <alignment horizontal="center"/>
    </xf>
    <xf numFmtId="3" fontId="1" fillId="6" borderId="0" xfId="0" applyNumberFormat="1" applyFont="1" applyFill="1" applyAlignment="1">
      <alignment horizontal="center" wrapText="1"/>
    </xf>
    <xf numFmtId="0" fontId="1" fillId="0" borderId="0" xfId="0" applyFont="1" applyAlignment="1">
      <alignment wrapText="1"/>
    </xf>
    <xf numFmtId="0" fontId="1" fillId="3" borderId="21" xfId="0" applyFont="1" applyFill="1" applyBorder="1" applyProtection="1">
      <protection locked="0"/>
    </xf>
    <xf numFmtId="49" fontId="22" fillId="6" borderId="0" xfId="0" applyNumberFormat="1" applyFont="1" applyFill="1" applyAlignment="1">
      <alignment horizontal="left" wrapText="1" indent="2"/>
    </xf>
    <xf numFmtId="49" fontId="23" fillId="6" borderId="0" xfId="0" applyNumberFormat="1" applyFont="1" applyFill="1" applyAlignment="1">
      <alignment horizontal="left" indent="2"/>
    </xf>
    <xf numFmtId="49" fontId="1" fillId="6" borderId="0" xfId="0" applyNumberFormat="1" applyFont="1" applyFill="1" applyAlignment="1">
      <alignment horizontal="center" vertical="top" wrapText="1"/>
    </xf>
    <xf numFmtId="49" fontId="17" fillId="6" borderId="0" xfId="0" applyNumberFormat="1" applyFont="1" applyFill="1" applyAlignment="1">
      <alignment horizontal="left" indent="2"/>
    </xf>
    <xf numFmtId="49" fontId="2" fillId="3" borderId="15" xfId="0" applyNumberFormat="1" applyFont="1" applyFill="1" applyBorder="1" applyAlignment="1" applyProtection="1">
      <alignment horizontal="center" vertical="top" wrapText="1"/>
      <protection locked="0"/>
    </xf>
    <xf numFmtId="0" fontId="1" fillId="0" borderId="3" xfId="0" applyFont="1" applyBorder="1" applyAlignment="1">
      <alignment horizontal="center" vertical="top"/>
    </xf>
    <xf numFmtId="9" fontId="1" fillId="6" borderId="0" xfId="0" applyNumberFormat="1" applyFont="1" applyFill="1" applyAlignment="1">
      <alignment horizontal="center" vertical="top"/>
    </xf>
    <xf numFmtId="0" fontId="16" fillId="6" borderId="0" xfId="0" applyFont="1" applyFill="1" applyAlignment="1">
      <alignment vertical="top" wrapText="1"/>
    </xf>
    <xf numFmtId="49" fontId="1" fillId="0" borderId="0" xfId="0" applyNumberFormat="1" applyFont="1" applyAlignment="1">
      <alignment horizontal="center" vertical="center"/>
    </xf>
    <xf numFmtId="49" fontId="1" fillId="0" borderId="0" xfId="0" applyNumberFormat="1" applyFont="1" applyAlignment="1">
      <alignment horizontal="left" vertical="center"/>
    </xf>
    <xf numFmtId="0" fontId="1" fillId="0" borderId="0" xfId="0" applyFont="1" applyAlignment="1">
      <alignment horizontal="center" vertical="top"/>
    </xf>
    <xf numFmtId="0" fontId="2" fillId="6" borderId="0" xfId="0" applyFont="1" applyFill="1" applyAlignment="1">
      <alignment horizontal="center"/>
    </xf>
    <xf numFmtId="0" fontId="13" fillId="0" borderId="0" xfId="0" applyFont="1" applyAlignment="1">
      <alignment vertical="top" wrapText="1"/>
    </xf>
    <xf numFmtId="0" fontId="2" fillId="0" borderId="1" xfId="0" applyFont="1" applyBorder="1" applyAlignment="1">
      <alignment vertical="top" wrapText="1"/>
    </xf>
    <xf numFmtId="3" fontId="2" fillId="6" borderId="0" xfId="0" applyNumberFormat="1" applyFont="1" applyFill="1" applyAlignment="1">
      <alignment vertical="top" wrapText="1"/>
    </xf>
    <xf numFmtId="0" fontId="1" fillId="0" borderId="2" xfId="0" applyFont="1" applyBorder="1" applyAlignment="1">
      <alignment wrapText="1"/>
    </xf>
    <xf numFmtId="0" fontId="1" fillId="6" borderId="0" xfId="0" applyFont="1" applyFill="1" applyAlignment="1">
      <alignment wrapText="1"/>
    </xf>
    <xf numFmtId="0" fontId="2" fillId="0" borderId="2" xfId="0" applyFont="1" applyBorder="1" applyAlignment="1">
      <alignment wrapText="1"/>
    </xf>
    <xf numFmtId="3" fontId="1" fillId="0" borderId="5" xfId="0" applyNumberFormat="1" applyFont="1" applyBorder="1" applyAlignment="1" applyProtection="1">
      <alignment horizontal="center" vertical="top" wrapText="1"/>
      <protection locked="0"/>
    </xf>
    <xf numFmtId="0" fontId="20" fillId="0" borderId="0" xfId="0" applyFont="1" applyAlignment="1">
      <alignment vertical="top" wrapText="1"/>
    </xf>
    <xf numFmtId="49" fontId="45" fillId="6" borderId="0" xfId="0" applyNumberFormat="1" applyFont="1" applyFill="1" applyAlignment="1">
      <alignment vertical="top"/>
    </xf>
    <xf numFmtId="0" fontId="0" fillId="0" borderId="1" xfId="0" applyBorder="1" applyAlignment="1">
      <alignment horizontal="center" vertical="center" wrapText="1"/>
    </xf>
    <xf numFmtId="49" fontId="12" fillId="6" borderId="14" xfId="0" applyNumberFormat="1" applyFont="1" applyFill="1" applyBorder="1" applyAlignment="1">
      <alignment vertical="center" wrapText="1"/>
    </xf>
    <xf numFmtId="49" fontId="1" fillId="6" borderId="0" xfId="0" applyNumberFormat="1" applyFont="1" applyFill="1" applyAlignment="1">
      <alignment vertical="center" wrapText="1"/>
    </xf>
    <xf numFmtId="0" fontId="48" fillId="8" borderId="5" xfId="0" applyFont="1" applyFill="1" applyBorder="1" applyAlignment="1">
      <alignment horizontal="left" vertical="top" wrapText="1"/>
    </xf>
    <xf numFmtId="0" fontId="43" fillId="8" borderId="5" xfId="0" applyFont="1" applyFill="1" applyBorder="1" applyAlignment="1">
      <alignment vertical="top" wrapText="1"/>
    </xf>
    <xf numFmtId="3" fontId="43" fillId="8" borderId="5" xfId="0" applyNumberFormat="1" applyFont="1" applyFill="1" applyBorder="1" applyAlignment="1">
      <alignment horizontal="center" vertical="top"/>
    </xf>
    <xf numFmtId="10" fontId="43" fillId="8" borderId="3" xfId="0" applyNumberFormat="1" applyFont="1" applyFill="1" applyBorder="1" applyAlignment="1">
      <alignment horizontal="center" vertical="top"/>
    </xf>
    <xf numFmtId="49" fontId="43" fillId="8" borderId="5" xfId="0" applyNumberFormat="1" applyFont="1" applyFill="1" applyBorder="1" applyAlignment="1">
      <alignment vertical="top" wrapText="1"/>
    </xf>
    <xf numFmtId="10" fontId="43" fillId="8" borderId="2" xfId="0" applyNumberFormat="1" applyFont="1" applyFill="1" applyBorder="1" applyAlignment="1">
      <alignment horizontal="center"/>
    </xf>
    <xf numFmtId="0" fontId="50" fillId="8" borderId="5" xfId="0" applyFont="1" applyFill="1" applyBorder="1" applyAlignment="1">
      <alignment vertical="top" wrapText="1"/>
    </xf>
    <xf numFmtId="0" fontId="50" fillId="8" borderId="5" xfId="0" applyFont="1" applyFill="1" applyBorder="1" applyAlignment="1">
      <alignment horizontal="center" vertical="top" wrapText="1"/>
    </xf>
    <xf numFmtId="3" fontId="50" fillId="8" borderId="5" xfId="0" applyNumberFormat="1" applyFont="1" applyFill="1" applyBorder="1" applyAlignment="1">
      <alignment horizontal="center" vertical="top" wrapText="1"/>
    </xf>
    <xf numFmtId="3" fontId="7" fillId="8" borderId="4" xfId="0" applyNumberFormat="1" applyFont="1" applyFill="1" applyBorder="1" applyAlignment="1">
      <alignment horizontal="center" vertical="top"/>
    </xf>
    <xf numFmtId="3" fontId="7" fillId="8" borderId="2" xfId="0" applyNumberFormat="1" applyFont="1" applyFill="1" applyBorder="1" applyAlignment="1">
      <alignment horizontal="center" vertical="top"/>
    </xf>
    <xf numFmtId="3" fontId="7" fillId="8" borderId="20" xfId="0" applyNumberFormat="1" applyFont="1" applyFill="1" applyBorder="1" applyAlignment="1">
      <alignment horizontal="center" vertical="center" wrapText="1"/>
    </xf>
    <xf numFmtId="3" fontId="7" fillId="8" borderId="19" xfId="0" applyNumberFormat="1" applyFont="1" applyFill="1" applyBorder="1" applyAlignment="1">
      <alignment horizontal="center" vertical="center" wrapText="1"/>
    </xf>
    <xf numFmtId="3" fontId="7" fillId="8" borderId="5" xfId="0" applyNumberFormat="1" applyFont="1" applyFill="1" applyBorder="1" applyAlignment="1">
      <alignment horizontal="center" vertical="top"/>
    </xf>
    <xf numFmtId="3" fontId="7" fillId="8" borderId="2" xfId="0" applyNumberFormat="1" applyFont="1" applyFill="1" applyBorder="1" applyAlignment="1">
      <alignment horizontal="center" vertical="center" wrapText="1"/>
    </xf>
    <xf numFmtId="3" fontId="7" fillId="8" borderId="4" xfId="0" applyNumberFormat="1" applyFont="1" applyFill="1" applyBorder="1" applyAlignment="1">
      <alignment horizontal="center" vertical="center" wrapText="1"/>
    </xf>
    <xf numFmtId="3" fontId="7" fillId="8" borderId="2" xfId="0" applyNumberFormat="1" applyFont="1" applyFill="1" applyBorder="1" applyAlignment="1">
      <alignment horizontal="center" vertical="center"/>
    </xf>
    <xf numFmtId="3" fontId="7" fillId="8" borderId="4" xfId="0" applyNumberFormat="1" applyFont="1" applyFill="1" applyBorder="1" applyAlignment="1">
      <alignment horizontal="center" vertical="center"/>
    </xf>
    <xf numFmtId="3" fontId="7" fillId="8" borderId="5" xfId="0" applyNumberFormat="1" applyFont="1" applyFill="1" applyBorder="1" applyAlignment="1">
      <alignment horizontal="center"/>
    </xf>
    <xf numFmtId="4" fontId="7" fillId="8" borderId="5" xfId="0" applyNumberFormat="1" applyFont="1" applyFill="1" applyBorder="1" applyAlignment="1">
      <alignment horizontal="center"/>
    </xf>
    <xf numFmtId="9" fontId="7" fillId="8" borderId="5" xfId="0" applyNumberFormat="1" applyFont="1" applyFill="1" applyBorder="1" applyAlignment="1">
      <alignment horizontal="center"/>
    </xf>
    <xf numFmtId="3" fontId="7" fillId="8" borderId="7" xfId="0" applyNumberFormat="1" applyFont="1" applyFill="1" applyBorder="1" applyAlignment="1">
      <alignment horizontal="center"/>
    </xf>
    <xf numFmtId="4" fontId="7" fillId="8" borderId="7" xfId="0" applyNumberFormat="1" applyFont="1" applyFill="1" applyBorder="1" applyAlignment="1">
      <alignment horizontal="center"/>
    </xf>
    <xf numFmtId="9" fontId="7" fillId="8" borderId="7" xfId="0" applyNumberFormat="1" applyFont="1" applyFill="1" applyBorder="1" applyAlignment="1">
      <alignment horizontal="center"/>
    </xf>
    <xf numFmtId="3" fontId="7" fillId="8" borderId="7" xfId="0" applyNumberFormat="1" applyFont="1" applyFill="1" applyBorder="1" applyAlignment="1">
      <alignment horizontal="center" vertical="center"/>
    </xf>
    <xf numFmtId="4" fontId="7" fillId="8" borderId="7" xfId="0" applyNumberFormat="1" applyFont="1" applyFill="1" applyBorder="1" applyAlignment="1">
      <alignment horizontal="center" vertical="center"/>
    </xf>
    <xf numFmtId="3" fontId="7" fillId="8" borderId="6" xfId="0" applyNumberFormat="1" applyFont="1" applyFill="1" applyBorder="1" applyAlignment="1">
      <alignment horizontal="center" vertical="top" wrapText="1"/>
    </xf>
    <xf numFmtId="3" fontId="7" fillId="8" borderId="3" xfId="0" applyNumberFormat="1" applyFont="1" applyFill="1" applyBorder="1" applyAlignment="1">
      <alignment horizontal="center" vertical="top" wrapText="1"/>
    </xf>
    <xf numFmtId="3" fontId="7" fillId="8" borderId="2" xfId="0" applyNumberFormat="1" applyFont="1" applyFill="1" applyBorder="1" applyAlignment="1">
      <alignment horizontal="center" vertical="top" wrapText="1"/>
    </xf>
    <xf numFmtId="3" fontId="43" fillId="8" borderId="2" xfId="0" applyNumberFormat="1" applyFont="1" applyFill="1" applyBorder="1" applyAlignment="1">
      <alignment horizontal="center" vertical="top" wrapText="1"/>
    </xf>
    <xf numFmtId="3" fontId="7" fillId="8" borderId="0" xfId="0" applyNumberFormat="1" applyFont="1" applyFill="1" applyAlignment="1">
      <alignment horizontal="center"/>
    </xf>
    <xf numFmtId="3" fontId="7" fillId="8" borderId="24" xfId="0" applyNumberFormat="1" applyFont="1" applyFill="1" applyBorder="1" applyAlignment="1">
      <alignment horizontal="center"/>
    </xf>
    <xf numFmtId="3" fontId="7" fillId="8" borderId="0" xfId="0" applyNumberFormat="1" applyFont="1" applyFill="1" applyAlignment="1">
      <alignment horizontal="center" wrapText="1"/>
    </xf>
    <xf numFmtId="3" fontId="7" fillId="8" borderId="2" xfId="0" applyNumberFormat="1" applyFont="1" applyFill="1" applyBorder="1" applyAlignment="1">
      <alignment horizontal="center"/>
    </xf>
    <xf numFmtId="3" fontId="7" fillId="8" borderId="2" xfId="0" applyNumberFormat="1" applyFont="1" applyFill="1" applyBorder="1" applyAlignment="1">
      <alignment horizontal="center" wrapText="1"/>
    </xf>
    <xf numFmtId="3" fontId="7" fillId="8" borderId="0" xfId="0" applyNumberFormat="1" applyFont="1" applyFill="1" applyAlignment="1">
      <alignment horizontal="center" vertical="top"/>
    </xf>
    <xf numFmtId="9" fontId="50" fillId="8" borderId="2" xfId="0" applyNumberFormat="1" applyFont="1" applyFill="1" applyBorder="1" applyAlignment="1">
      <alignment horizontal="center" vertical="top"/>
    </xf>
    <xf numFmtId="3" fontId="50" fillId="8" borderId="2" xfId="0" applyNumberFormat="1" applyFont="1" applyFill="1" applyBorder="1" applyAlignment="1">
      <alignment horizontal="center" vertical="top"/>
    </xf>
    <xf numFmtId="3" fontId="7" fillId="8" borderId="3" xfId="0" applyNumberFormat="1" applyFont="1" applyFill="1" applyBorder="1" applyAlignment="1">
      <alignment horizontal="center" vertical="top"/>
    </xf>
    <xf numFmtId="3" fontId="43" fillId="8" borderId="2" xfId="0" applyNumberFormat="1" applyFont="1" applyFill="1" applyBorder="1" applyAlignment="1">
      <alignment horizontal="center" vertical="top"/>
    </xf>
    <xf numFmtId="0" fontId="5" fillId="3" borderId="15" xfId="0" applyFont="1" applyFill="1" applyBorder="1" applyAlignment="1">
      <alignment vertical="top" wrapText="1"/>
    </xf>
    <xf numFmtId="0" fontId="13" fillId="3" borderId="15" xfId="0" applyFont="1" applyFill="1" applyBorder="1" applyAlignment="1">
      <alignment vertical="top" wrapText="1"/>
    </xf>
    <xf numFmtId="0" fontId="5" fillId="8" borderId="0" xfId="0" applyFont="1" applyFill="1" applyAlignment="1">
      <alignment vertical="top" wrapText="1"/>
    </xf>
    <xf numFmtId="0" fontId="14" fillId="0" borderId="1" xfId="0" applyFont="1" applyBorder="1" applyAlignment="1">
      <alignment vertical="center"/>
    </xf>
    <xf numFmtId="3" fontId="1" fillId="0" borderId="2" xfId="0" applyNumberFormat="1" applyFont="1" applyBorder="1"/>
    <xf numFmtId="0" fontId="51" fillId="0" borderId="0" xfId="0" applyFont="1" applyAlignment="1">
      <alignment vertical="top"/>
    </xf>
    <xf numFmtId="0" fontId="56" fillId="0" borderId="0" xfId="0" applyFont="1" applyAlignment="1">
      <alignment vertical="top" wrapText="1"/>
    </xf>
    <xf numFmtId="0" fontId="56" fillId="0" borderId="0" xfId="0" applyFont="1" applyAlignment="1">
      <alignment horizontal="left" vertical="top" wrapText="1"/>
    </xf>
    <xf numFmtId="0" fontId="56" fillId="6" borderId="0" xfId="0" applyFont="1" applyFill="1" applyAlignment="1">
      <alignment horizontal="left" vertical="top" wrapText="1"/>
    </xf>
    <xf numFmtId="0" fontId="57" fillId="6" borderId="0" xfId="0" applyFont="1" applyFill="1" applyAlignment="1">
      <alignment horizontal="left" vertical="center" indent="6"/>
    </xf>
    <xf numFmtId="0" fontId="57" fillId="6" borderId="0" xfId="0" applyFont="1" applyFill="1" applyAlignment="1">
      <alignment vertical="center" wrapText="1"/>
    </xf>
    <xf numFmtId="0" fontId="54" fillId="6" borderId="0" xfId="0" applyFont="1" applyFill="1" applyAlignment="1">
      <alignment vertical="top" wrapText="1"/>
    </xf>
    <xf numFmtId="0" fontId="51" fillId="6" borderId="0" xfId="0" applyFont="1" applyFill="1" applyAlignment="1">
      <alignment vertical="top"/>
    </xf>
    <xf numFmtId="0" fontId="56" fillId="6" borderId="0" xfId="0" applyFont="1" applyFill="1" applyAlignment="1">
      <alignment vertical="top" wrapText="1"/>
    </xf>
    <xf numFmtId="0" fontId="29" fillId="6" borderId="25" xfId="0" applyFont="1" applyFill="1" applyBorder="1" applyAlignment="1">
      <alignment vertical="top" wrapText="1"/>
    </xf>
    <xf numFmtId="0" fontId="57" fillId="6" borderId="25" xfId="0" applyFont="1" applyFill="1" applyBorder="1" applyAlignment="1">
      <alignment vertical="top" wrapText="1"/>
    </xf>
    <xf numFmtId="0" fontId="1" fillId="6" borderId="25" xfId="0" applyFont="1" applyFill="1" applyBorder="1" applyAlignment="1">
      <alignment vertical="top" wrapText="1"/>
    </xf>
    <xf numFmtId="0" fontId="57" fillId="6" borderId="25" xfId="0" quotePrefix="1" applyFont="1" applyFill="1" applyBorder="1" applyAlignment="1">
      <alignment vertical="top" wrapText="1"/>
    </xf>
    <xf numFmtId="0" fontId="0" fillId="6" borderId="25" xfId="0" applyFill="1" applyBorder="1" applyAlignment="1">
      <alignment horizontal="left" vertical="top" wrapText="1"/>
    </xf>
    <xf numFmtId="0" fontId="29" fillId="6" borderId="0" xfId="0" applyFont="1" applyFill="1" applyAlignment="1">
      <alignment vertical="top" wrapText="1"/>
    </xf>
    <xf numFmtId="0" fontId="57" fillId="6" borderId="0" xfId="0" applyFont="1" applyFill="1" applyAlignment="1">
      <alignment vertical="top" wrapText="1"/>
    </xf>
    <xf numFmtId="0" fontId="55" fillId="6" borderId="0" xfId="0" applyFont="1" applyFill="1" applyAlignment="1">
      <alignment wrapText="1"/>
    </xf>
    <xf numFmtId="0" fontId="29" fillId="8" borderId="25" xfId="0" applyFont="1" applyFill="1" applyBorder="1" applyAlignment="1">
      <alignment vertical="top" wrapText="1"/>
    </xf>
    <xf numFmtId="0" fontId="57" fillId="8" borderId="25" xfId="0" applyFont="1" applyFill="1" applyBorder="1" applyAlignment="1">
      <alignment vertical="top" wrapText="1"/>
    </xf>
    <xf numFmtId="0" fontId="1" fillId="8" borderId="25" xfId="0" applyFont="1" applyFill="1" applyBorder="1" applyAlignment="1">
      <alignment vertical="top" wrapText="1"/>
    </xf>
    <xf numFmtId="0" fontId="59" fillId="0" borderId="0" xfId="0" applyFont="1" applyAlignment="1">
      <alignment wrapText="1"/>
    </xf>
    <xf numFmtId="3" fontId="1" fillId="0" borderId="5" xfId="0" applyNumberFormat="1" applyFont="1" applyBorder="1" applyAlignment="1">
      <alignment horizontal="center" vertical="top" wrapText="1"/>
    </xf>
    <xf numFmtId="3" fontId="1" fillId="6" borderId="0" xfId="0" applyNumberFormat="1" applyFont="1" applyFill="1"/>
    <xf numFmtId="0" fontId="53" fillId="0" borderId="0" xfId="0" applyFont="1"/>
    <xf numFmtId="49" fontId="23" fillId="6" borderId="0" xfId="0" quotePrefix="1" applyNumberFormat="1" applyFont="1" applyFill="1" applyAlignment="1">
      <alignment horizontal="left" vertical="top" indent="2"/>
    </xf>
    <xf numFmtId="3" fontId="1" fillId="0" borderId="3" xfId="0" applyNumberFormat="1" applyFont="1" applyBorder="1"/>
    <xf numFmtId="49" fontId="33" fillId="6" borderId="0" xfId="0" applyNumberFormat="1" applyFont="1" applyFill="1" applyAlignment="1">
      <alignment vertical="top"/>
    </xf>
    <xf numFmtId="49" fontId="33" fillId="0" borderId="0" xfId="0" applyNumberFormat="1" applyFont="1"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37" fillId="6" borderId="0" xfId="0" applyFont="1" applyFill="1" applyAlignment="1">
      <alignment vertical="top"/>
    </xf>
    <xf numFmtId="0" fontId="5" fillId="8" borderId="0" xfId="0" applyFont="1" applyFill="1" applyAlignment="1">
      <alignment horizontal="left" vertical="top" wrapText="1"/>
    </xf>
    <xf numFmtId="3" fontId="5" fillId="8" borderId="0" xfId="0" applyNumberFormat="1" applyFont="1" applyFill="1" applyAlignment="1">
      <alignment horizontal="left" vertical="top" wrapText="1"/>
    </xf>
    <xf numFmtId="49" fontId="5" fillId="8" borderId="0" xfId="0" applyNumberFormat="1" applyFont="1" applyFill="1" applyAlignment="1">
      <alignment horizontal="left" vertical="top" wrapText="1"/>
    </xf>
    <xf numFmtId="0" fontId="1" fillId="8" borderId="0" xfId="0" applyFont="1" applyFill="1" applyAlignment="1">
      <alignment vertical="top" wrapText="1"/>
    </xf>
    <xf numFmtId="0" fontId="30" fillId="8" borderId="0" xfId="0" applyFont="1" applyFill="1" applyAlignment="1">
      <alignment vertical="top" wrapText="1"/>
    </xf>
    <xf numFmtId="0" fontId="53" fillId="8" borderId="0" xfId="0" applyFont="1" applyFill="1" applyAlignment="1">
      <alignment vertical="center"/>
    </xf>
    <xf numFmtId="0" fontId="2" fillId="8" borderId="1" xfId="0" applyFont="1" applyFill="1" applyBorder="1" applyAlignment="1">
      <alignment vertical="top" wrapText="1"/>
    </xf>
    <xf numFmtId="0" fontId="1" fillId="6" borderId="2" xfId="0" applyFont="1" applyFill="1" applyBorder="1" applyAlignment="1">
      <alignment horizontal="center" vertical="center" wrapText="1"/>
    </xf>
    <xf numFmtId="0" fontId="1" fillId="6" borderId="2" xfId="0" applyFont="1" applyFill="1" applyBorder="1" applyAlignment="1">
      <alignment vertical="center"/>
    </xf>
    <xf numFmtId="3" fontId="1" fillId="3" borderId="23" xfId="0" applyNumberFormat="1" applyFont="1" applyFill="1" applyBorder="1" applyAlignment="1" applyProtection="1">
      <alignment horizontal="center" vertical="top"/>
      <protection locked="0"/>
    </xf>
    <xf numFmtId="0" fontId="1" fillId="3" borderId="23" xfId="0" applyFont="1" applyFill="1" applyBorder="1" applyAlignment="1" applyProtection="1">
      <alignment vertical="top"/>
      <protection locked="0"/>
    </xf>
    <xf numFmtId="0" fontId="5" fillId="2" borderId="0" xfId="0" applyFont="1" applyFill="1" applyAlignment="1">
      <alignment horizontal="left" vertical="top" wrapText="1"/>
    </xf>
    <xf numFmtId="49" fontId="5" fillId="2" borderId="0" xfId="0" applyNumberFormat="1" applyFont="1" applyFill="1" applyAlignment="1">
      <alignment horizontal="left" vertical="top" wrapText="1"/>
    </xf>
    <xf numFmtId="49" fontId="5" fillId="0" borderId="0" xfId="0" applyNumberFormat="1" applyFont="1" applyAlignment="1">
      <alignment horizontal="left" vertical="top" wrapText="1"/>
    </xf>
    <xf numFmtId="3" fontId="5" fillId="0" borderId="0" xfId="0" applyNumberFormat="1" applyFont="1" applyAlignment="1">
      <alignment horizontal="left" vertical="top" wrapText="1"/>
    </xf>
    <xf numFmtId="9" fontId="7" fillId="8" borderId="7" xfId="0" applyNumberFormat="1" applyFont="1" applyFill="1" applyBorder="1" applyAlignment="1">
      <alignment horizontal="center" vertical="center"/>
    </xf>
    <xf numFmtId="49" fontId="23" fillId="0" borderId="0" xfId="0" applyNumberFormat="1" applyFont="1" applyAlignment="1">
      <alignment horizontal="left" indent="2"/>
    </xf>
    <xf numFmtId="0" fontId="5" fillId="0" borderId="0" xfId="0" quotePrefix="1" applyFont="1" applyAlignment="1">
      <alignment horizontal="left" vertical="top" wrapText="1"/>
    </xf>
    <xf numFmtId="49" fontId="42" fillId="7" borderId="16" xfId="0" applyNumberFormat="1" applyFont="1" applyFill="1" applyBorder="1" applyAlignment="1">
      <alignment horizontal="left" vertical="top" wrapText="1"/>
    </xf>
    <xf numFmtId="0" fontId="0" fillId="6" borderId="0" xfId="0" applyFill="1" applyAlignment="1">
      <alignment horizontal="left" indent="2"/>
    </xf>
    <xf numFmtId="0" fontId="8" fillId="6" borderId="0" xfId="0" applyFont="1" applyFill="1" applyAlignment="1">
      <alignment vertical="top"/>
    </xf>
    <xf numFmtId="0" fontId="2" fillId="0" borderId="14" xfId="0" applyFont="1" applyBorder="1" applyAlignment="1">
      <alignment wrapText="1"/>
    </xf>
    <xf numFmtId="0" fontId="2" fillId="6" borderId="14" xfId="0" applyFont="1" applyFill="1" applyBorder="1"/>
    <xf numFmtId="0" fontId="2" fillId="0" borderId="14" xfId="0" applyFont="1" applyBorder="1" applyAlignment="1">
      <alignment horizontal="center" wrapText="1"/>
    </xf>
    <xf numFmtId="49" fontId="2" fillId="0" borderId="14" xfId="0" applyNumberFormat="1" applyFont="1" applyBorder="1" applyAlignment="1">
      <alignment wrapText="1"/>
    </xf>
    <xf numFmtId="0" fontId="2" fillId="0" borderId="14" xfId="0" applyFont="1" applyBorder="1" applyAlignment="1">
      <alignment horizontal="left" wrapText="1"/>
    </xf>
    <xf numFmtId="0" fontId="2" fillId="0" borderId="14" xfId="0" applyFont="1" applyBorder="1" applyAlignment="1">
      <alignment horizontal="center"/>
    </xf>
    <xf numFmtId="0" fontId="2" fillId="0" borderId="14" xfId="0" applyFont="1" applyBorder="1" applyAlignment="1">
      <alignment horizontal="left"/>
    </xf>
    <xf numFmtId="0" fontId="27" fillId="0" borderId="14" xfId="0" applyFont="1" applyBorder="1" applyAlignment="1">
      <alignment wrapText="1"/>
    </xf>
    <xf numFmtId="0" fontId="2" fillId="0" borderId="14" xfId="0" applyFont="1" applyBorder="1"/>
    <xf numFmtId="49" fontId="1" fillId="3" borderId="30" xfId="0" applyNumberFormat="1" applyFont="1" applyFill="1" applyBorder="1" applyAlignment="1" applyProtection="1">
      <alignment vertical="top" wrapText="1"/>
      <protection locked="0"/>
    </xf>
    <xf numFmtId="49" fontId="1" fillId="3" borderId="30" xfId="0" applyNumberFormat="1" applyFont="1" applyFill="1" applyBorder="1" applyAlignment="1" applyProtection="1">
      <alignment horizontal="center" vertical="top" wrapText="1"/>
      <protection locked="0"/>
    </xf>
    <xf numFmtId="0" fontId="1" fillId="3" borderId="30" xfId="0" applyFont="1" applyFill="1" applyBorder="1" applyAlignment="1" applyProtection="1">
      <alignment horizontal="center" vertical="top" wrapText="1"/>
      <protection locked="0"/>
    </xf>
    <xf numFmtId="3" fontId="1" fillId="3" borderId="30" xfId="0" applyNumberFormat="1" applyFont="1" applyFill="1" applyBorder="1" applyAlignment="1" applyProtection="1">
      <alignment horizontal="center" vertical="top" wrapText="1"/>
      <protection locked="0"/>
    </xf>
    <xf numFmtId="0" fontId="29" fillId="0" borderId="14" xfId="0" applyFont="1" applyBorder="1" applyAlignment="1">
      <alignment wrapText="1"/>
    </xf>
    <xf numFmtId="49" fontId="1" fillId="3" borderId="30" xfId="0" applyNumberFormat="1" applyFont="1" applyFill="1" applyBorder="1" applyAlignment="1" applyProtection="1">
      <alignment horizontal="left" vertical="top" wrapText="1"/>
      <protection locked="0"/>
    </xf>
    <xf numFmtId="49" fontId="1" fillId="3" borderId="30" xfId="0" applyNumberFormat="1" applyFont="1" applyFill="1" applyBorder="1" applyAlignment="1" applyProtection="1">
      <alignment horizontal="center" vertical="top"/>
      <protection locked="0"/>
    </xf>
    <xf numFmtId="3" fontId="1" fillId="3" borderId="30" xfId="0" applyNumberFormat="1" applyFont="1" applyFill="1" applyBorder="1" applyAlignment="1" applyProtection="1">
      <alignment horizontal="center" vertical="top"/>
      <protection locked="0"/>
    </xf>
    <xf numFmtId="49" fontId="1" fillId="3" borderId="30" xfId="0" applyNumberFormat="1" applyFont="1" applyFill="1" applyBorder="1" applyAlignment="1" applyProtection="1">
      <alignment wrapText="1"/>
      <protection locked="0"/>
    </xf>
    <xf numFmtId="0" fontId="2" fillId="6" borderId="14" xfId="0" applyFont="1" applyFill="1" applyBorder="1" applyAlignment="1">
      <alignment horizontal="left" wrapText="1"/>
    </xf>
    <xf numFmtId="0" fontId="2" fillId="6" borderId="14" xfId="0" applyFont="1" applyFill="1" applyBorder="1" applyAlignment="1">
      <alignment horizontal="center" wrapText="1"/>
    </xf>
    <xf numFmtId="0" fontId="2" fillId="0" borderId="0" xfId="0" applyFont="1" applyAlignment="1">
      <alignment horizontal="center" wrapText="1"/>
    </xf>
    <xf numFmtId="0" fontId="2" fillId="0" borderId="0" xfId="0" applyFont="1"/>
    <xf numFmtId="0" fontId="13" fillId="0" borderId="0" xfId="0" applyFont="1" applyAlignment="1">
      <alignment wrapText="1"/>
    </xf>
    <xf numFmtId="0" fontId="13" fillId="0" borderId="0" xfId="0" applyFont="1" applyAlignment="1">
      <alignment horizontal="center" wrapText="1"/>
    </xf>
    <xf numFmtId="0" fontId="13" fillId="0" borderId="0" xfId="0" applyFont="1" applyAlignment="1">
      <alignment horizontal="left" wrapText="1"/>
    </xf>
    <xf numFmtId="0" fontId="5" fillId="3" borderId="30" xfId="0" applyFont="1" applyFill="1" applyBorder="1" applyAlignment="1" applyProtection="1">
      <alignment vertical="top"/>
      <protection locked="0"/>
    </xf>
    <xf numFmtId="49" fontId="5" fillId="3" borderId="30" xfId="0" applyNumberFormat="1" applyFont="1" applyFill="1" applyBorder="1" applyAlignment="1" applyProtection="1">
      <alignment vertical="top"/>
      <protection locked="0"/>
    </xf>
    <xf numFmtId="49" fontId="5" fillId="3" borderId="30" xfId="0" applyNumberFormat="1" applyFont="1" applyFill="1" applyBorder="1" applyAlignment="1" applyProtection="1">
      <alignment horizontal="center" vertical="top"/>
      <protection locked="0"/>
    </xf>
    <xf numFmtId="0" fontId="5" fillId="3" borderId="30" xfId="0" applyFont="1" applyFill="1" applyBorder="1" applyAlignment="1" applyProtection="1">
      <alignment horizontal="center" vertical="top"/>
      <protection locked="0"/>
    </xf>
    <xf numFmtId="0" fontId="5" fillId="3" borderId="30" xfId="0" applyFont="1" applyFill="1" applyBorder="1" applyAlignment="1" applyProtection="1">
      <alignment horizontal="center" vertical="top" wrapText="1"/>
      <protection locked="0"/>
    </xf>
    <xf numFmtId="0" fontId="5" fillId="3" borderId="30" xfId="0" applyFont="1" applyFill="1" applyBorder="1" applyAlignment="1" applyProtection="1">
      <alignment horizontal="left" vertical="top" wrapText="1"/>
      <protection locked="0"/>
    </xf>
    <xf numFmtId="0" fontId="2" fillId="0" borderId="0" xfId="0" applyFont="1" applyAlignment="1">
      <alignment wrapText="1"/>
    </xf>
    <xf numFmtId="0" fontId="1" fillId="3" borderId="30" xfId="0" applyFont="1" applyFill="1" applyBorder="1" applyAlignment="1" applyProtection="1">
      <alignment vertical="top" wrapText="1"/>
      <protection locked="0"/>
    </xf>
    <xf numFmtId="0" fontId="1" fillId="3" borderId="30" xfId="0" applyFont="1" applyFill="1" applyBorder="1" applyAlignment="1" applyProtection="1">
      <alignment vertical="top"/>
      <protection locked="0"/>
    </xf>
    <xf numFmtId="0" fontId="2" fillId="0" borderId="0" xfId="0" applyFont="1" applyAlignment="1">
      <alignment horizontal="left" wrapText="1"/>
    </xf>
    <xf numFmtId="49" fontId="0" fillId="3" borderId="30" xfId="0" applyNumberFormat="1" applyFill="1" applyBorder="1" applyAlignment="1" applyProtection="1">
      <alignment horizontal="left" vertical="top" wrapText="1"/>
      <protection locked="0"/>
    </xf>
    <xf numFmtId="49" fontId="1" fillId="0" borderId="0" xfId="0" applyNumberFormat="1" applyFont="1" applyAlignment="1">
      <alignment horizontal="left" vertical="center" indent="2"/>
    </xf>
    <xf numFmtId="3" fontId="2" fillId="6" borderId="0" xfId="0" applyNumberFormat="1" applyFont="1" applyFill="1" applyAlignment="1">
      <alignment horizontal="center" wrapText="1"/>
    </xf>
    <xf numFmtId="0" fontId="2" fillId="6" borderId="0" xfId="0" applyFont="1" applyFill="1" applyAlignment="1">
      <alignment horizontal="center" wrapText="1"/>
    </xf>
    <xf numFmtId="0" fontId="2" fillId="6" borderId="14" xfId="0" applyFont="1" applyFill="1" applyBorder="1" applyAlignment="1">
      <alignment horizontal="center"/>
    </xf>
    <xf numFmtId="49" fontId="1" fillId="0" borderId="0" xfId="0" applyNumberFormat="1" applyFont="1" applyAlignment="1">
      <alignment horizontal="left" vertical="center" wrapText="1" indent="2"/>
    </xf>
    <xf numFmtId="0" fontId="2" fillId="0" borderId="31" xfId="0" applyFont="1" applyBorder="1" applyAlignment="1">
      <alignment horizontal="center" wrapText="1"/>
    </xf>
    <xf numFmtId="0" fontId="2" fillId="0" borderId="10" xfId="0" applyFont="1" applyBorder="1" applyAlignment="1">
      <alignment horizontal="center"/>
    </xf>
    <xf numFmtId="0" fontId="2" fillId="0" borderId="10" xfId="0" applyFont="1" applyBorder="1" applyAlignment="1">
      <alignment horizontal="center" wrapText="1"/>
    </xf>
    <xf numFmtId="0" fontId="2" fillId="0" borderId="1" xfId="0" applyFont="1" applyBorder="1"/>
    <xf numFmtId="49" fontId="5" fillId="3" borderId="15" xfId="0" applyNumberFormat="1" applyFont="1" applyFill="1" applyBorder="1" applyAlignment="1" applyProtection="1">
      <alignment horizontal="center" vertical="top" wrapText="1"/>
      <protection locked="0"/>
    </xf>
    <xf numFmtId="49" fontId="5" fillId="3" borderId="15" xfId="0" applyNumberFormat="1" applyFont="1" applyFill="1" applyBorder="1" applyProtection="1">
      <protection locked="0"/>
    </xf>
    <xf numFmtId="49" fontId="5" fillId="3" borderId="15" xfId="0" applyNumberFormat="1" applyFont="1" applyFill="1" applyBorder="1" applyAlignment="1" applyProtection="1">
      <alignment horizontal="left" vertical="top"/>
      <protection locked="0"/>
    </xf>
    <xf numFmtId="49" fontId="5" fillId="3" borderId="30" xfId="0" applyNumberFormat="1" applyFont="1" applyFill="1" applyBorder="1" applyAlignment="1" applyProtection="1">
      <alignment horizontal="left" vertical="top"/>
      <protection locked="0"/>
    </xf>
    <xf numFmtId="49" fontId="23" fillId="0" borderId="0" xfId="0" applyNumberFormat="1" applyFont="1" applyAlignment="1">
      <alignment horizontal="left" vertical="top" indent="2"/>
    </xf>
    <xf numFmtId="49" fontId="1" fillId="6" borderId="0" xfId="0" applyNumberFormat="1" applyFont="1" applyFill="1"/>
    <xf numFmtId="49" fontId="14" fillId="6" borderId="14" xfId="0" applyNumberFormat="1" applyFont="1" applyFill="1" applyBorder="1" applyAlignment="1">
      <alignment horizontal="center"/>
    </xf>
    <xf numFmtId="0" fontId="2" fillId="0" borderId="29" xfId="0" applyFont="1" applyBorder="1" applyAlignment="1">
      <alignment horizontal="center"/>
    </xf>
    <xf numFmtId="0" fontId="2" fillId="6" borderId="3" xfId="0" applyFont="1" applyFill="1" applyBorder="1" applyAlignment="1">
      <alignment wrapText="1"/>
    </xf>
    <xf numFmtId="3" fontId="2" fillId="6" borderId="0" xfId="0" applyNumberFormat="1" applyFont="1" applyFill="1" applyAlignment="1">
      <alignment horizontal="center" vertical="top" wrapText="1"/>
    </xf>
    <xf numFmtId="0" fontId="1" fillId="0" borderId="2" xfId="0" applyFont="1" applyBorder="1" applyAlignment="1">
      <alignment vertical="top" wrapText="1"/>
    </xf>
    <xf numFmtId="49" fontId="1" fillId="6" borderId="0" xfId="0" applyNumberFormat="1" applyFont="1" applyFill="1" applyAlignment="1">
      <alignment horizontal="left" wrapText="1"/>
    </xf>
    <xf numFmtId="0" fontId="1" fillId="6" borderId="0" xfId="0" applyFont="1" applyFill="1" applyAlignment="1">
      <alignment horizontal="left" indent="2"/>
    </xf>
    <xf numFmtId="0" fontId="26" fillId="0" borderId="0" xfId="0" applyFont="1"/>
    <xf numFmtId="0" fontId="48" fillId="8" borderId="5" xfId="0" applyFont="1" applyFill="1" applyBorder="1" applyAlignment="1">
      <alignment vertical="top" wrapText="1"/>
    </xf>
    <xf numFmtId="0" fontId="43" fillId="8" borderId="3" xfId="0" applyFont="1" applyFill="1" applyBorder="1" applyAlignment="1">
      <alignment vertical="top" wrapText="1"/>
    </xf>
    <xf numFmtId="0" fontId="43" fillId="8" borderId="9" xfId="0" applyFont="1" applyFill="1" applyBorder="1" applyAlignment="1">
      <alignment vertical="top" wrapText="1"/>
    </xf>
    <xf numFmtId="0" fontId="43" fillId="8" borderId="0" xfId="0" applyFont="1" applyFill="1" applyAlignment="1">
      <alignment vertical="top" wrapText="1"/>
    </xf>
    <xf numFmtId="0" fontId="43" fillId="8" borderId="4" xfId="0" applyFont="1" applyFill="1" applyBorder="1" applyAlignment="1">
      <alignment vertical="top" wrapText="1"/>
    </xf>
    <xf numFmtId="0" fontId="43" fillId="8" borderId="2" xfId="0" applyFont="1" applyFill="1" applyBorder="1" applyAlignment="1">
      <alignment vertical="top" wrapText="1"/>
    </xf>
    <xf numFmtId="3" fontId="1" fillId="6" borderId="0" xfId="0" applyNumberFormat="1" applyFont="1" applyFill="1" applyProtection="1">
      <protection locked="0"/>
    </xf>
    <xf numFmtId="49" fontId="38" fillId="6" borderId="27" xfId="0" applyNumberFormat="1" applyFont="1" applyFill="1" applyBorder="1" applyAlignment="1">
      <alignment horizontal="centerContinuous" vertical="center" wrapText="1"/>
    </xf>
    <xf numFmtId="0" fontId="0" fillId="0" borderId="27" xfId="0" applyBorder="1" applyAlignment="1">
      <alignment horizontal="centerContinuous" vertical="center" wrapText="1"/>
    </xf>
    <xf numFmtId="49" fontId="5" fillId="7" borderId="1" xfId="0" applyNumberFormat="1" applyFont="1" applyFill="1" applyBorder="1" applyAlignment="1">
      <alignment vertical="top" wrapText="1"/>
    </xf>
    <xf numFmtId="49" fontId="0" fillId="7" borderId="1" xfId="0" applyNumberFormat="1" applyFill="1" applyBorder="1" applyAlignment="1">
      <alignment vertical="top" wrapText="1"/>
    </xf>
    <xf numFmtId="49" fontId="0" fillId="7" borderId="17" xfId="0" applyNumberFormat="1" applyFill="1" applyBorder="1" applyAlignment="1">
      <alignment vertical="top" wrapText="1"/>
    </xf>
    <xf numFmtId="49" fontId="61" fillId="0" borderId="26" xfId="0" applyNumberFormat="1" applyFont="1" applyBorder="1" applyAlignment="1">
      <alignment horizontal="center" vertical="top" wrapText="1"/>
    </xf>
    <xf numFmtId="0" fontId="56" fillId="0" borderId="26" xfId="0" applyFont="1" applyBorder="1" applyAlignment="1">
      <alignment horizontal="center" vertical="top" wrapText="1"/>
    </xf>
    <xf numFmtId="49" fontId="1" fillId="5" borderId="1" xfId="0" applyNumberFormat="1" applyFont="1" applyFill="1" applyBorder="1" applyAlignment="1">
      <alignment vertical="top" wrapText="1"/>
    </xf>
    <xf numFmtId="49" fontId="0" fillId="5" borderId="1" xfId="0" applyNumberFormat="1" applyFill="1" applyBorder="1" applyAlignment="1">
      <alignment vertical="top" wrapText="1"/>
    </xf>
    <xf numFmtId="49" fontId="0" fillId="5" borderId="17" xfId="0" applyNumberFormat="1" applyFill="1" applyBorder="1" applyAlignment="1">
      <alignment vertical="top" wrapText="1"/>
    </xf>
    <xf numFmtId="49" fontId="37" fillId="6" borderId="14" xfId="0" applyNumberFormat="1" applyFont="1" applyFill="1" applyBorder="1" applyAlignment="1">
      <alignment horizontal="center" vertical="center" wrapText="1"/>
    </xf>
    <xf numFmtId="49" fontId="12" fillId="6" borderId="14" xfId="0" applyNumberFormat="1" applyFont="1" applyFill="1" applyBorder="1" applyAlignment="1">
      <alignment horizontal="center" vertical="center" wrapText="1"/>
    </xf>
    <xf numFmtId="0" fontId="44" fillId="5" borderId="1" xfId="0" applyFont="1" applyFill="1" applyBorder="1" applyAlignment="1">
      <alignment vertical="top" wrapText="1"/>
    </xf>
    <xf numFmtId="49" fontId="5" fillId="4" borderId="1" xfId="0" applyNumberFormat="1" applyFont="1" applyFill="1" applyBorder="1" applyAlignment="1">
      <alignment vertical="top" wrapText="1"/>
    </xf>
    <xf numFmtId="49" fontId="0" fillId="0" borderId="1" xfId="0" applyNumberFormat="1" applyBorder="1" applyAlignment="1">
      <alignment vertical="top" wrapText="1"/>
    </xf>
    <xf numFmtId="49" fontId="0" fillId="0" borderId="17" xfId="0" applyNumberFormat="1" applyBorder="1" applyAlignment="1">
      <alignment vertical="top" wrapText="1"/>
    </xf>
    <xf numFmtId="49" fontId="37" fillId="6" borderId="5" xfId="0" applyNumberFormat="1" applyFont="1" applyFill="1" applyBorder="1" applyAlignment="1">
      <alignment vertical="center" wrapText="1"/>
    </xf>
    <xf numFmtId="49" fontId="0" fillId="6" borderId="5" xfId="0" applyNumberFormat="1" applyFill="1" applyBorder="1" applyAlignment="1">
      <alignment vertical="center" wrapText="1"/>
    </xf>
    <xf numFmtId="49" fontId="37" fillId="0" borderId="14" xfId="0" applyNumberFormat="1" applyFont="1" applyBorder="1" applyAlignment="1">
      <alignment horizontal="center" vertical="center" wrapText="1"/>
    </xf>
    <xf numFmtId="49" fontId="12" fillId="0" borderId="14" xfId="0" applyNumberFormat="1" applyFont="1" applyBorder="1" applyAlignment="1">
      <alignment horizontal="center" vertical="center" wrapText="1"/>
    </xf>
    <xf numFmtId="49" fontId="5" fillId="5" borderId="1" xfId="0" applyNumberFormat="1" applyFont="1" applyFill="1" applyBorder="1" applyAlignment="1">
      <alignment vertical="top" wrapText="1"/>
    </xf>
    <xf numFmtId="49" fontId="5" fillId="4" borderId="12" xfId="0" applyNumberFormat="1" applyFont="1" applyFill="1" applyBorder="1" applyAlignment="1">
      <alignment vertical="top" wrapText="1"/>
    </xf>
    <xf numFmtId="49" fontId="0" fillId="0" borderId="12" xfId="0" applyNumberFormat="1" applyBorder="1" applyAlignment="1">
      <alignment vertical="top" wrapText="1"/>
    </xf>
    <xf numFmtId="49" fontId="0" fillId="0" borderId="13" xfId="0" applyNumberFormat="1" applyBorder="1" applyAlignment="1">
      <alignment vertical="top" wrapText="1"/>
    </xf>
    <xf numFmtId="49" fontId="37" fillId="6" borderId="27" xfId="0" applyNumberFormat="1" applyFont="1" applyFill="1" applyBorder="1" applyAlignment="1">
      <alignment horizontal="center" vertical="center" wrapText="1"/>
    </xf>
    <xf numFmtId="0" fontId="0" fillId="6" borderId="27" xfId="0" applyFill="1" applyBorder="1" applyAlignment="1">
      <alignment horizontal="center" vertical="center" wrapText="1"/>
    </xf>
    <xf numFmtId="49" fontId="1" fillId="4" borderId="1" xfId="0" applyNumberFormat="1" applyFont="1" applyFill="1" applyBorder="1" applyAlignment="1">
      <alignment vertical="top" wrapText="1"/>
    </xf>
    <xf numFmtId="0" fontId="0" fillId="0" borderId="1" xfId="0" applyBorder="1" applyAlignment="1">
      <alignment vertical="top" wrapText="1"/>
    </xf>
    <xf numFmtId="0" fontId="0" fillId="0" borderId="17" xfId="0" applyBorder="1" applyAlignment="1">
      <alignment vertical="top" wrapText="1"/>
    </xf>
    <xf numFmtId="49" fontId="37" fillId="6" borderId="1" xfId="0" applyNumberFormat="1" applyFont="1" applyFill="1" applyBorder="1" applyAlignment="1">
      <alignment horizontal="center" vertical="center" wrapText="1"/>
    </xf>
    <xf numFmtId="0" fontId="0" fillId="6" borderId="1" xfId="0" applyFill="1" applyBorder="1" applyAlignment="1">
      <alignment horizontal="center" vertical="center" wrapText="1"/>
    </xf>
    <xf numFmtId="49" fontId="38" fillId="6" borderId="14" xfId="0" applyNumberFormat="1" applyFont="1" applyFill="1" applyBorder="1" applyAlignment="1">
      <alignment horizontal="center" vertical="center" wrapText="1"/>
    </xf>
    <xf numFmtId="49" fontId="5" fillId="5" borderId="12" xfId="0" applyNumberFormat="1" applyFont="1" applyFill="1" applyBorder="1" applyAlignment="1">
      <alignment horizontal="left" vertical="top" wrapText="1"/>
    </xf>
    <xf numFmtId="49" fontId="0" fillId="0" borderId="12" xfId="0" applyNumberFormat="1" applyBorder="1" applyAlignment="1">
      <alignment horizontal="left" vertical="top" wrapText="1"/>
    </xf>
    <xf numFmtId="49" fontId="0" fillId="0" borderId="13" xfId="0" applyNumberFormat="1" applyBorder="1" applyAlignment="1">
      <alignment horizontal="left" vertical="top" wrapText="1"/>
    </xf>
    <xf numFmtId="49" fontId="38" fillId="6" borderId="28" xfId="0" applyNumberFormat="1" applyFont="1" applyFill="1" applyBorder="1" applyAlignment="1">
      <alignment horizontal="center" vertical="center" wrapText="1"/>
    </xf>
    <xf numFmtId="0" fontId="0" fillId="0" borderId="28" xfId="0" applyBorder="1" applyAlignment="1">
      <alignment horizontal="center" vertical="center" wrapText="1"/>
    </xf>
    <xf numFmtId="49" fontId="40" fillId="0" borderId="12" xfId="0" applyNumberFormat="1" applyFont="1" applyBorder="1" applyAlignment="1">
      <alignment vertical="top" wrapText="1"/>
    </xf>
    <xf numFmtId="49" fontId="40" fillId="0" borderId="13" xfId="0" applyNumberFormat="1" applyFont="1" applyBorder="1" applyAlignment="1">
      <alignment vertical="top" wrapText="1"/>
    </xf>
    <xf numFmtId="49" fontId="47" fillId="6" borderId="14" xfId="0" applyNumberFormat="1" applyFont="1" applyFill="1" applyBorder="1" applyAlignment="1">
      <alignment horizontal="center" vertical="center" wrapText="1"/>
    </xf>
    <xf numFmtId="0" fontId="0" fillId="0" borderId="14" xfId="0" applyBorder="1" applyAlignment="1">
      <alignment horizontal="center" vertical="center" wrapText="1"/>
    </xf>
    <xf numFmtId="49" fontId="47" fillId="0" borderId="14" xfId="0" applyNumberFormat="1" applyFont="1" applyBorder="1" applyAlignment="1">
      <alignment horizontal="center" vertical="center" wrapText="1"/>
    </xf>
    <xf numFmtId="49" fontId="39" fillId="6" borderId="14" xfId="0" applyNumberFormat="1" applyFont="1" applyFill="1" applyBorder="1" applyAlignment="1">
      <alignment horizontal="center" vertical="center" wrapText="1"/>
    </xf>
    <xf numFmtId="49" fontId="14" fillId="6" borderId="14" xfId="0" applyNumberFormat="1" applyFont="1" applyFill="1" applyBorder="1" applyAlignment="1">
      <alignment horizontal="center" vertical="center" wrapText="1"/>
    </xf>
  </cellXfs>
  <cellStyles count="1">
    <cellStyle name="Normal" xfId="0" builtinId="0"/>
  </cellStyles>
  <dxfs count="268">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ont>
        <color theme="0"/>
      </font>
      <fill>
        <patternFill patternType="solid">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protection locked="1" hidden="0"/>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top" textRotation="0" wrapText="1" indent="0" justifyLastLine="0" shrinkToFit="0" readingOrder="0"/>
      <border diagonalUp="0" diagonalDown="0">
        <left/>
        <right/>
        <top style="thin">
          <color theme="0" tint="-0.34998626667073579"/>
        </top>
        <bottom style="thin">
          <color theme="0" tint="-0.34998626667073579"/>
        </bottom>
        <vertical/>
        <horizontal/>
      </border>
      <protection locked="1" hidden="0"/>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top" textRotation="0" wrapText="1" indent="0" justifyLastLine="0" shrinkToFit="0" readingOrder="0"/>
      <border diagonalUp="0" diagonalDown="0">
        <left/>
        <right/>
        <top style="thin">
          <color theme="0" tint="-0.34998626667073579"/>
        </top>
        <bottom style="thin">
          <color theme="0" tint="-0.34998626667073579"/>
        </bottom>
        <vertical/>
        <horizontal/>
      </border>
      <protection locked="1" hidden="0"/>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top" textRotation="0" wrapText="1" indent="0" justifyLastLine="0" shrinkToFit="0" readingOrder="0"/>
      <border diagonalUp="0" diagonalDown="0">
        <left/>
        <right/>
        <top style="thin">
          <color theme="0" tint="-0.34998626667073579"/>
        </top>
        <bottom style="thin">
          <color theme="0" tint="-0.34998626667073579"/>
        </bottom>
        <vertical/>
        <horizontal/>
      </border>
      <protection locked="1" hidden="0"/>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top" textRotation="0" wrapText="1" indent="0" justifyLastLine="0" shrinkToFit="0" readingOrder="0"/>
      <border diagonalUp="0" diagonalDown="0">
        <left/>
        <right/>
        <top style="thin">
          <color theme="0" tint="-0.34998626667073579"/>
        </top>
        <bottom style="thin">
          <color theme="0" tint="-0.34998626667073579"/>
        </bottom>
        <vertical/>
        <horizontal/>
      </border>
      <protection locked="1" hidden="0"/>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top" textRotation="0" wrapText="1" indent="0" justifyLastLine="0" shrinkToFit="0" readingOrder="0"/>
      <border diagonalUp="0" diagonalDown="0">
        <left/>
        <right/>
        <top style="thin">
          <color theme="0" tint="-0.34998626667073579"/>
        </top>
        <bottom style="thin">
          <color theme="0" tint="-0.34998626667073579"/>
        </bottom>
        <vertical/>
        <horizontal/>
      </border>
      <protection locked="1" hidden="0"/>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top" textRotation="0" wrapText="1" indent="0" justifyLastLine="0" shrinkToFit="0" readingOrder="0"/>
      <border diagonalUp="0" diagonalDown="0">
        <left/>
        <right/>
        <top style="thin">
          <color theme="0" tint="-0.34998626667073579"/>
        </top>
        <bottom style="thin">
          <color theme="0" tint="-0.34998626667073579"/>
        </bottom>
        <vertical/>
        <horizontal/>
      </border>
      <protection locked="1" hidden="0"/>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top" textRotation="0" wrapText="1" indent="0" justifyLastLine="0" shrinkToFit="0" readingOrder="0"/>
      <border diagonalUp="0" diagonalDown="0">
        <left/>
        <right/>
        <top style="thin">
          <color theme="0" tint="-0.34998626667073579"/>
        </top>
        <bottom style="thin">
          <color theme="0" tint="-0.34998626667073579"/>
        </bottom>
        <vertical/>
        <horizontal/>
      </border>
      <protection locked="1" hidden="0"/>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top" textRotation="0" wrapText="1" indent="0" justifyLastLine="0" shrinkToFit="0" readingOrder="0"/>
      <border diagonalUp="0" diagonalDown="0">
        <left/>
        <right/>
        <top style="thin">
          <color theme="0" tint="-0.34998626667073579"/>
        </top>
        <bottom style="thin">
          <color theme="0" tint="-0.34998626667073579"/>
        </bottom>
        <vertical/>
        <horizontal/>
      </border>
      <protection locked="1" hidden="0"/>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top" textRotation="0" wrapText="1" indent="0" justifyLastLine="0" shrinkToFit="0" readingOrder="0"/>
      <border diagonalUp="0" diagonalDown="0">
        <left/>
        <right/>
        <top style="thin">
          <color theme="0" tint="-0.34998626667073579"/>
        </top>
        <bottom style="thin">
          <color theme="0" tint="-0.34998626667073579"/>
        </bottom>
        <vertical/>
        <horizontal/>
      </border>
      <protection locked="1" hidden="0"/>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top" textRotation="0" wrapText="1" indent="0" justifyLastLine="0" shrinkToFit="0" readingOrder="0"/>
      <border diagonalUp="0" diagonalDown="0">
        <left/>
        <right/>
        <top style="thin">
          <color theme="0" tint="-0.34998626667073579"/>
        </top>
        <bottom style="thin">
          <color theme="0" tint="-0.34998626667073579"/>
        </bottom>
        <vertical/>
        <horizontal/>
      </border>
      <protection locked="1" hidden="0"/>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top" textRotation="0" wrapText="1" indent="0" justifyLastLine="0" shrinkToFit="0" readingOrder="0"/>
      <border diagonalUp="0" diagonalDown="0">
        <left/>
        <right/>
        <top style="thin">
          <color theme="0" tint="-0.34998626667073579"/>
        </top>
        <bottom style="thin">
          <color theme="0" tint="-0.34998626667073579"/>
        </bottom>
        <vertical/>
        <horizontal/>
      </border>
      <protection locked="1" hidden="0"/>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top" textRotation="0" wrapText="1" indent="0" justifyLastLine="0" shrinkToFit="0" readingOrder="0"/>
      <border diagonalUp="0" diagonalDown="0">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11"/>
        <color theme="1"/>
        <name val="Aptos Display"/>
        <family val="2"/>
        <scheme val="major"/>
      </font>
      <alignment horizontal="general" vertical="top" textRotation="0" wrapText="1" indent="0" justifyLastLine="0" shrinkToFit="0" readingOrder="0"/>
      <border diagonalUp="0" diagonalDown="0">
        <left/>
        <right/>
        <top style="thin">
          <color theme="0" tint="-0.34998626667073579"/>
        </top>
        <bottom style="thin">
          <color theme="0" tint="-0.34998626667073579"/>
        </bottom>
        <vertical/>
        <horizontal/>
      </border>
      <protection locked="1" hidden="0"/>
    </dxf>
    <dxf>
      <border outline="0">
        <top style="thin">
          <color indexed="64"/>
        </top>
      </border>
    </dxf>
    <dxf>
      <font>
        <b val="0"/>
        <i/>
        <strike val="0"/>
        <condense val="0"/>
        <extend val="0"/>
        <outline val="0"/>
        <shadow val="0"/>
        <u val="none"/>
        <vertAlign val="baseline"/>
        <sz val="11"/>
        <color theme="1"/>
        <name val="Aptos Display"/>
        <family val="2"/>
        <scheme val="major"/>
      </font>
      <fill>
        <patternFill patternType="solid">
          <fgColor indexed="64"/>
          <bgColor theme="2" tint="-9.9978637043366805E-2"/>
        </patternFill>
      </fill>
      <alignment horizontal="center" vertical="top" textRotation="0" wrapText="1" indent="0" justifyLastLine="0" shrinkToFit="0" readingOrder="0"/>
      <protection locked="1" hidden="0"/>
    </dxf>
    <dxf>
      <font>
        <b/>
        <i val="0"/>
        <strike val="0"/>
        <condense val="0"/>
        <extend val="0"/>
        <outline val="0"/>
        <shadow val="0"/>
        <u val="none"/>
        <vertAlign val="baseline"/>
        <sz val="11"/>
        <color theme="1"/>
        <name val="Aptos Display"/>
        <family val="2"/>
        <scheme val="major"/>
      </font>
      <alignment horizontal="center" vertical="bottom" textRotation="0" wrapText="0" indent="0" justifyLastLine="0" shrinkToFit="0" readingOrder="0"/>
      <protection locked="1" hidden="0"/>
    </dxf>
    <dxf>
      <font>
        <b val="0"/>
        <i val="0"/>
        <strike val="0"/>
        <condense val="0"/>
        <extend val="0"/>
        <outline val="0"/>
        <shadow val="0"/>
        <u val="none"/>
        <vertAlign val="baseline"/>
        <sz val="11"/>
        <color auto="1"/>
        <name val="Aptos Display"/>
        <family val="2"/>
        <scheme val="major"/>
      </font>
      <numFmt numFmtId="30" formatCode="@"/>
      <fill>
        <patternFill patternType="solid">
          <fgColor indexed="64"/>
          <bgColor theme="9" tint="0.79998168889431442"/>
        </patternFill>
      </fill>
      <alignment horizontal="left"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0" formatCode="@"/>
      <fill>
        <patternFill patternType="solid">
          <fgColor indexed="64"/>
          <bgColor theme="9" tint="0.79998168889431442"/>
        </patternFill>
      </fill>
      <alignment horizontal="general"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167" formatCode="&quot;$&quot;#,##0"/>
      <fill>
        <patternFill patternType="solid">
          <fgColor indexed="64"/>
          <bgColor theme="9" tint="0.79998168889431442"/>
        </patternFill>
      </fill>
      <alignment horizontal="center"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auto="1"/>
        <name val="Aptos Display"/>
        <family val="2"/>
        <scheme val="major"/>
      </font>
      <numFmt numFmtId="30" formatCode="@"/>
      <fill>
        <patternFill patternType="solid">
          <fgColor indexed="64"/>
          <bgColor theme="9" tint="0.79998168889431442"/>
        </patternFill>
      </fill>
      <alignment horizontal="left"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auto="1"/>
        <name val="Aptos Display"/>
        <family val="2"/>
        <scheme val="major"/>
      </font>
      <numFmt numFmtId="30" formatCode="@"/>
      <fill>
        <patternFill patternType="solid">
          <fgColor indexed="64"/>
          <bgColor theme="9" tint="0.79998168889431442"/>
        </patternFill>
      </fill>
      <alignment horizontal="left"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alignment horizontal="center" vertical="top" textRotation="0" wrapText="0" indent="0" justifyLastLine="0" shrinkToFit="0" readingOrder="0"/>
      <border diagonalUp="0" diagonalDown="0">
        <left/>
        <right/>
        <top style="thin">
          <color theme="0" tint="-0.34998626667073579"/>
        </top>
        <bottom style="thin">
          <color theme="0" tint="-0.34998626667073579"/>
        </bottom>
        <vertical/>
        <horizontal/>
      </border>
    </dxf>
    <dxf>
      <border outline="0">
        <top style="thin">
          <color indexed="64"/>
        </top>
      </border>
    </dxf>
    <dxf>
      <font>
        <b val="0"/>
        <i val="0"/>
        <strike val="0"/>
        <condense val="0"/>
        <extend val="0"/>
        <outline val="0"/>
        <shadow val="0"/>
        <u val="none"/>
        <vertAlign val="baseline"/>
        <sz val="11"/>
        <color auto="1"/>
        <name val="Aptos Display"/>
        <family val="2"/>
        <scheme val="major"/>
      </font>
      <fill>
        <patternFill patternType="solid">
          <fgColor indexed="64"/>
          <bgColor theme="9" tint="0.79998168889431442"/>
        </patternFill>
      </fill>
      <alignment horizontal="left" vertical="top" textRotation="0" wrapText="1" indent="0" justifyLastLine="0" shrinkToFit="0" readingOrder="0"/>
      <protection locked="0" hidden="0"/>
    </dxf>
    <dxf>
      <border outline="0">
        <bottom style="thin">
          <color indexed="64"/>
        </bottom>
      </border>
    </dxf>
    <dxf>
      <font>
        <b val="0"/>
        <i val="0"/>
        <strike val="0"/>
        <condense val="0"/>
        <extend val="0"/>
        <outline val="0"/>
        <shadow val="0"/>
        <u val="none"/>
        <vertAlign val="baseline"/>
        <sz val="11"/>
        <color auto="1"/>
        <name val="Aptos Display"/>
        <family val="2"/>
        <scheme val="major"/>
      </font>
      <numFmt numFmtId="30" formatCode="@"/>
      <fill>
        <patternFill patternType="solid">
          <fgColor indexed="64"/>
          <bgColor theme="9" tint="0.79998168889431442"/>
        </patternFill>
      </fill>
      <alignment horizontal="left"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0" formatCode="@"/>
      <fill>
        <patternFill patternType="solid">
          <fgColor indexed="64"/>
          <bgColor theme="9" tint="0.79998168889431442"/>
        </patternFill>
      </fill>
      <alignment horizontal="left"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167" formatCode="&quot;$&quot;#,##0"/>
      <fill>
        <patternFill patternType="solid">
          <fgColor indexed="64"/>
          <bgColor theme="9" tint="0.79998168889431442"/>
        </patternFill>
      </fill>
      <alignment horizontal="center"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top" textRotation="0" wrapText="0" indent="0" justifyLastLine="0" shrinkToFit="0" readingOrder="0"/>
      <border diagonalUp="0" diagonalDown="0">
        <left/>
        <right/>
        <top style="thin">
          <color theme="0" tint="-0.34998626667073579"/>
        </top>
        <bottom style="thin">
          <color theme="0" tint="-0.34998626667073579"/>
        </bottom>
        <vertical/>
        <horizontal/>
      </border>
    </dxf>
    <dxf>
      <font>
        <b val="0"/>
        <i/>
        <strike val="0"/>
        <condense val="0"/>
        <extend val="0"/>
        <outline val="0"/>
        <shadow val="0"/>
        <u val="none"/>
        <vertAlign val="baseline"/>
        <sz val="11"/>
        <color auto="1"/>
        <name val="Aptos Display"/>
        <family val="2"/>
        <scheme val="major"/>
      </font>
      <numFmt numFmtId="3" formatCode="#,##0"/>
      <fill>
        <patternFill patternType="solid">
          <fgColor indexed="64"/>
          <bgColor theme="2" tint="-9.9978637043366805E-2"/>
        </patternFill>
      </fill>
      <alignment horizontal="center" vertical="top" textRotation="0" wrapText="0" indent="0" justifyLastLine="0" shrinkToFit="0" readingOrder="0"/>
      <border diagonalUp="0" diagonalDown="0">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11"/>
        <color auto="1"/>
        <name val="Aptos Display"/>
        <family val="2"/>
        <scheme val="major"/>
      </font>
      <numFmt numFmtId="3" formatCode="#,##0"/>
      <fill>
        <patternFill patternType="solid">
          <fgColor indexed="64"/>
          <bgColor theme="9" tint="0.79998168889431442"/>
        </patternFill>
      </fill>
      <alignment horizontal="center"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auto="1"/>
        <name val="Aptos Display"/>
        <family val="2"/>
        <scheme val="major"/>
      </font>
      <numFmt numFmtId="30" formatCode="@"/>
      <fill>
        <patternFill patternType="solid">
          <fgColor indexed="64"/>
          <bgColor theme="9" tint="0.79998168889431442"/>
        </patternFill>
      </fill>
      <alignment horizontal="left"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auto="1"/>
        <name val="Aptos Display"/>
        <family val="2"/>
        <scheme val="major"/>
      </font>
      <numFmt numFmtId="30" formatCode="@"/>
      <fill>
        <patternFill patternType="solid">
          <fgColor indexed="64"/>
          <bgColor theme="9" tint="0.79998168889431442"/>
        </patternFill>
      </fill>
      <alignment horizontal="left"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auto="1"/>
        <name val="Aptos Display"/>
        <family val="2"/>
        <scheme val="major"/>
      </font>
      <numFmt numFmtId="30" formatCode="@"/>
      <fill>
        <patternFill patternType="solid">
          <fgColor indexed="64"/>
          <bgColor theme="9" tint="0.79998168889431442"/>
        </patternFill>
      </fill>
      <alignment horizontal="left"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alignment horizontal="center" vertical="top" textRotation="0" wrapText="0" indent="0" justifyLastLine="0" shrinkToFit="0" readingOrder="0"/>
      <border diagonalUp="0" diagonalDown="0">
        <left/>
        <right/>
        <top style="thin">
          <color theme="0" tint="-0.34998626667073579"/>
        </top>
        <bottom style="thin">
          <color theme="0" tint="-0.34998626667073579"/>
        </bottom>
        <vertical/>
        <horizontal/>
      </border>
    </dxf>
    <dxf>
      <border outline="0">
        <top style="thin">
          <color indexed="64"/>
        </top>
      </border>
    </dxf>
    <dxf>
      <border outline="0">
        <bottom style="thin">
          <color indexed="64"/>
        </bottom>
      </border>
    </dxf>
    <dxf>
      <font>
        <b/>
        <i val="0"/>
        <strike val="0"/>
        <condense val="0"/>
        <extend val="0"/>
        <outline val="0"/>
        <shadow val="0"/>
        <u val="none"/>
        <vertAlign val="baseline"/>
        <sz val="11"/>
        <color theme="1"/>
        <name val="Aptos Display"/>
        <family val="2"/>
        <scheme val="major"/>
      </font>
      <alignment horizontal="center" vertical="bottom" textRotation="0" wrapText="1" indent="0" justifyLastLine="0" shrinkToFit="0" readingOrder="0"/>
    </dxf>
    <dxf>
      <font>
        <b val="0"/>
        <i val="0"/>
        <strike val="0"/>
        <condense val="0"/>
        <extend val="0"/>
        <outline val="0"/>
        <shadow val="0"/>
        <u val="none"/>
        <vertAlign val="baseline"/>
        <sz val="11"/>
        <color auto="1"/>
        <name val="Aptos Display"/>
        <family val="2"/>
        <scheme val="major"/>
      </font>
      <numFmt numFmtId="30" formatCode="@"/>
      <fill>
        <patternFill patternType="solid">
          <fgColor indexed="64"/>
          <bgColor theme="9" tint="0.79998168889431442"/>
        </patternFill>
      </fill>
      <alignment horizontal="left"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0" formatCode="@"/>
      <fill>
        <patternFill patternType="solid">
          <fgColor indexed="64"/>
          <bgColor theme="9" tint="0.79998168889431442"/>
        </patternFill>
      </fill>
      <alignment horizontal="center"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167" formatCode="&quot;$&quot;#,##0"/>
      <fill>
        <patternFill patternType="solid">
          <fgColor indexed="64"/>
          <bgColor theme="9" tint="0.79998168889431442"/>
        </patternFill>
      </fill>
      <alignment horizontal="center"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auto="1"/>
        <name val="Aptos Display"/>
        <family val="2"/>
        <scheme val="major"/>
      </font>
      <numFmt numFmtId="3" formatCode="#,##0"/>
      <fill>
        <patternFill patternType="solid">
          <fgColor indexed="64"/>
          <bgColor theme="9" tint="0.79998168889431442"/>
        </patternFill>
      </fill>
      <alignment horizontal="center"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auto="1"/>
        <name val="Aptos Display"/>
        <family val="2"/>
        <scheme val="major"/>
      </font>
      <numFmt numFmtId="30" formatCode="@"/>
      <fill>
        <patternFill patternType="solid">
          <fgColor indexed="64"/>
          <bgColor theme="9" tint="0.79998168889431442"/>
        </patternFill>
      </fill>
      <alignment horizontal="left"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auto="1"/>
        <name val="Aptos Display"/>
        <family val="2"/>
        <scheme val="major"/>
      </font>
      <numFmt numFmtId="30" formatCode="@"/>
      <fill>
        <patternFill patternType="solid">
          <fgColor indexed="64"/>
          <bgColor theme="9" tint="0.79998168889431442"/>
        </patternFill>
      </fill>
      <alignment horizontal="left"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alignment horizontal="center" vertical="top" textRotation="0" wrapText="0" indent="0" justifyLastLine="0" shrinkToFit="0" readingOrder="0"/>
      <border diagonalUp="0" diagonalDown="0">
        <left/>
        <right/>
        <top style="thin">
          <color theme="0" tint="-0.34998626667073579"/>
        </top>
        <bottom style="thin">
          <color theme="0" tint="-0.34998626667073579"/>
        </bottom>
        <vertical/>
        <horizontal/>
      </border>
    </dxf>
    <dxf>
      <border outline="0">
        <top style="thin">
          <color indexed="64"/>
        </top>
      </border>
    </dxf>
    <dxf>
      <border outline="0">
        <bottom style="thin">
          <color indexed="64"/>
        </bottom>
      </border>
    </dxf>
    <dxf>
      <font>
        <b/>
        <i val="0"/>
        <strike val="0"/>
        <condense val="0"/>
        <extend val="0"/>
        <outline val="0"/>
        <shadow val="0"/>
        <u val="none"/>
        <vertAlign val="baseline"/>
        <sz val="11"/>
        <color theme="1"/>
        <name val="Aptos Display"/>
        <family val="2"/>
        <scheme val="major"/>
      </font>
      <alignment horizontal="center" vertical="bottom" textRotation="0" wrapText="1" indent="0" justifyLastLine="0" shrinkToFit="0" readingOrder="0"/>
    </dxf>
    <dxf>
      <font>
        <b val="0"/>
        <i val="0"/>
        <strike val="0"/>
        <condense val="0"/>
        <extend val="0"/>
        <outline val="0"/>
        <shadow val="0"/>
        <u val="none"/>
        <vertAlign val="baseline"/>
        <sz val="11"/>
        <color auto="1"/>
        <name val="Aptos Display"/>
        <family val="2"/>
        <scheme val="major"/>
      </font>
      <numFmt numFmtId="30" formatCode="@"/>
      <fill>
        <patternFill patternType="solid">
          <fgColor indexed="64"/>
          <bgColor theme="9" tint="0.79998168889431442"/>
        </patternFill>
      </fill>
      <alignment horizontal="left"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0" formatCode="@"/>
      <fill>
        <patternFill patternType="solid">
          <fgColor indexed="64"/>
          <bgColor theme="9" tint="0.79998168889431442"/>
        </patternFill>
      </fill>
      <alignment horizontal="center"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167" formatCode="&quot;$&quot;#,##0"/>
      <fill>
        <patternFill patternType="solid">
          <fgColor indexed="64"/>
          <bgColor theme="9" tint="0.79998168889431442"/>
        </patternFill>
      </fill>
      <alignment horizontal="center"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top" textRotation="0" wrapText="0" indent="0" justifyLastLine="0" shrinkToFit="0" readingOrder="0"/>
      <border diagonalUp="0" diagonalDown="0">
        <left style="thick">
          <color theme="6"/>
        </left>
        <right style="thick">
          <color theme="6"/>
        </right>
        <top style="thin">
          <color theme="1" tint="0.499984740745262"/>
        </top>
        <bottom style="thin">
          <color theme="1" tint="0.499984740745262"/>
        </bottom>
        <vertical/>
        <horizontal/>
      </border>
    </dxf>
    <dxf>
      <font>
        <b val="0"/>
        <i val="0"/>
        <strike val="0"/>
        <condense val="0"/>
        <extend val="0"/>
        <outline val="0"/>
        <shadow val="0"/>
        <u val="none"/>
        <vertAlign val="baseline"/>
        <sz val="11"/>
        <color auto="1"/>
        <name val="Aptos Display"/>
        <family val="2"/>
        <scheme val="major"/>
      </font>
      <numFmt numFmtId="3" formatCode="#,##0"/>
      <fill>
        <patternFill patternType="solid">
          <fgColor indexed="64"/>
          <bgColor theme="9" tint="0.79998168889431442"/>
        </patternFill>
      </fill>
      <alignment horizontal="center"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auto="1"/>
        <name val="Aptos Display"/>
        <family val="2"/>
        <scheme val="major"/>
      </font>
      <numFmt numFmtId="30" formatCode="@"/>
      <fill>
        <patternFill patternType="solid">
          <fgColor indexed="64"/>
          <bgColor theme="9" tint="0.79998168889431442"/>
        </patternFill>
      </fill>
      <alignment horizontal="left"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auto="1"/>
        <name val="Aptos Display"/>
        <family val="2"/>
        <scheme val="major"/>
      </font>
      <numFmt numFmtId="30" formatCode="@"/>
      <fill>
        <patternFill patternType="solid">
          <fgColor indexed="64"/>
          <bgColor theme="9" tint="0.79998168889431442"/>
        </patternFill>
      </fill>
      <alignment horizontal="left"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alignment horizontal="center" vertical="top" textRotation="0" wrapText="0" indent="0" justifyLastLine="0" shrinkToFit="0" readingOrder="0"/>
      <border diagonalUp="0" diagonalDown="0">
        <left/>
        <right/>
        <top style="thin">
          <color theme="0" tint="-0.34998626667073579"/>
        </top>
        <bottom style="thin">
          <color theme="0" tint="-0.34998626667073579"/>
        </bottom>
        <vertical/>
        <horizontal/>
      </border>
    </dxf>
    <dxf>
      <border outline="0">
        <top style="thin">
          <color indexed="64"/>
        </top>
      </border>
    </dxf>
    <dxf>
      <border outline="0">
        <bottom style="thin">
          <color indexed="64"/>
        </bottom>
      </border>
    </dxf>
    <dxf>
      <font>
        <b/>
        <i val="0"/>
        <strike val="0"/>
        <condense val="0"/>
        <extend val="0"/>
        <outline val="0"/>
        <shadow val="0"/>
        <u val="none"/>
        <vertAlign val="baseline"/>
        <sz val="11"/>
        <color theme="1"/>
        <name val="Aptos Display"/>
        <family val="2"/>
        <scheme val="major"/>
      </font>
      <alignment horizontal="center" vertical="bottom" textRotation="0" wrapText="1" indent="0" justifyLastLine="0" shrinkToFit="0" readingOrder="0"/>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top" textRotation="0" wrapText="0" indent="0" justifyLastLine="0" shrinkToFit="0" readingOrder="0"/>
      <border diagonalUp="0" diagonalDown="0">
        <left/>
        <right/>
        <top style="thin">
          <color theme="0" tint="-0.34998626667073579"/>
        </top>
        <bottom style="thin">
          <color theme="0" tint="-0.34998626667073579"/>
        </bottom>
        <vertical/>
        <horizontal/>
      </border>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top" textRotation="0" wrapText="0" indent="0" justifyLastLine="0" shrinkToFit="0" readingOrder="0"/>
      <border diagonalUp="0" diagonalDown="0">
        <left/>
        <right/>
        <top style="thin">
          <color theme="0" tint="-0.34998626667073579"/>
        </top>
        <bottom style="thin">
          <color theme="0" tint="-0.34998626667073579"/>
        </bottom>
        <vertical/>
        <horizontal/>
      </border>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top" textRotation="0" wrapText="0" indent="0" justifyLastLine="0" shrinkToFit="0" readingOrder="0"/>
      <border diagonalUp="0" diagonalDown="0">
        <left/>
        <right/>
        <top style="thin">
          <color theme="0" tint="-0.34998626667073579"/>
        </top>
        <bottom style="thin">
          <color theme="0" tint="-0.34998626667073579"/>
        </bottom>
        <vertical/>
        <horizontal/>
      </border>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top" textRotation="0" wrapText="0" indent="0" justifyLastLine="0" shrinkToFit="0" readingOrder="0"/>
      <border diagonalUp="0" diagonalDown="0">
        <left/>
        <right/>
        <top style="thin">
          <color theme="0" tint="-0.34998626667073579"/>
        </top>
        <bottom style="thin">
          <color theme="0" tint="-0.34998626667073579"/>
        </bottom>
        <vertical/>
        <horizontal/>
      </border>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top" textRotation="0" wrapText="0" indent="0" justifyLastLine="0" shrinkToFit="0" readingOrder="0"/>
      <border diagonalUp="0" diagonalDown="0">
        <left/>
        <right/>
        <top style="thin">
          <color theme="0" tint="-0.34998626667073579"/>
        </top>
        <bottom style="thin">
          <color theme="0" tint="-0.34998626667073579"/>
        </bottom>
        <vertical/>
        <horizontal/>
      </border>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top" textRotation="0" wrapText="0" indent="0" justifyLastLine="0" shrinkToFit="0" readingOrder="0"/>
      <border diagonalUp="0" diagonalDown="0">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11"/>
        <color theme="1"/>
        <name val="Aptos Display"/>
        <family val="2"/>
        <scheme val="major"/>
      </font>
      <numFmt numFmtId="30" formatCode="@"/>
      <fill>
        <patternFill patternType="solid">
          <fgColor indexed="64"/>
          <bgColor theme="9" tint="0.79998168889431442"/>
        </patternFill>
      </fill>
      <alignment horizontal="left"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13" formatCode="0%"/>
      <fill>
        <patternFill patternType="solid">
          <fgColor indexed="64"/>
          <bgColor theme="9" tint="0.79998168889431442"/>
        </patternFill>
      </fill>
      <alignment horizontal="center"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13" formatCode="0%"/>
      <fill>
        <patternFill patternType="solid">
          <fgColor indexed="64"/>
          <bgColor theme="9" tint="0.79998168889431442"/>
        </patternFill>
      </fill>
      <alignment horizontal="center"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alignment horizontal="center" vertical="top" textRotation="0" wrapText="0" indent="0" justifyLastLine="0" shrinkToFit="0" readingOrder="0"/>
      <border diagonalUp="0" diagonalDown="0">
        <left/>
        <right/>
        <top style="thin">
          <color theme="0" tint="-0.34998626667073579"/>
        </top>
        <bottom style="thin">
          <color theme="0" tint="-0.34998626667073579"/>
        </bottom>
        <vertical/>
        <horizontal/>
      </border>
    </dxf>
    <dxf>
      <border outline="0">
        <top style="thin">
          <color indexed="64"/>
        </top>
      </border>
    </dxf>
    <dxf>
      <font>
        <b val="0"/>
        <i/>
        <strike val="0"/>
        <condense val="0"/>
        <extend val="0"/>
        <outline val="0"/>
        <shadow val="0"/>
        <u val="none"/>
        <vertAlign val="baseline"/>
        <sz val="11"/>
        <color theme="1"/>
        <name val="Aptos Display"/>
        <family val="2"/>
        <scheme val="major"/>
      </font>
      <fill>
        <patternFill patternType="solid">
          <fgColor indexed="64"/>
          <bgColor theme="2" tint="-9.9978637043366805E-2"/>
        </patternFill>
      </fill>
      <alignment horizontal="center" vertical="top"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Aptos Display"/>
        <family val="2"/>
        <scheme val="major"/>
      </font>
      <alignment horizontal="center" vertical="bottom" textRotation="0" wrapText="1" indent="0" justifyLastLine="0" shrinkToFit="0" readingOrder="0"/>
    </dxf>
    <dxf>
      <border outline="0">
        <top style="thin">
          <color indexed="64"/>
        </top>
      </border>
    </dxf>
    <dxf>
      <border outline="0">
        <bottom style="thin">
          <color indexed="64"/>
        </bottom>
      </border>
    </dxf>
    <dxf>
      <font>
        <b/>
        <i val="0"/>
        <strike val="0"/>
        <condense val="0"/>
        <extend val="0"/>
        <outline val="0"/>
        <shadow val="0"/>
        <u val="none"/>
        <vertAlign val="baseline"/>
        <sz val="11"/>
        <color theme="1"/>
        <name val="Aptos Display"/>
        <family val="2"/>
        <scheme val="major"/>
      </font>
      <alignment horizontal="center" vertical="bottom" textRotation="0" wrapText="1" indent="0" justifyLastLine="0" shrinkToFit="0" readingOrder="0"/>
    </dxf>
    <dxf>
      <font>
        <b val="0"/>
        <i val="0"/>
        <strike val="0"/>
        <condense val="0"/>
        <extend val="0"/>
        <outline val="0"/>
        <shadow val="0"/>
        <u val="none"/>
        <vertAlign val="baseline"/>
        <sz val="11"/>
        <color theme="1"/>
        <name val="Aptos Display"/>
        <family val="2"/>
        <scheme val="major"/>
      </font>
      <fill>
        <patternFill patternType="solid">
          <fgColor indexed="64"/>
          <bgColor theme="9" tint="0.79998168889431442"/>
        </patternFill>
      </fill>
      <border diagonalUp="0" diagonalDown="0">
        <left style="thick">
          <color theme="6"/>
        </left>
        <right style="thick">
          <color theme="6"/>
        </right>
        <top style="thick">
          <color theme="6"/>
        </top>
        <bottom style="thick">
          <color theme="6"/>
        </bottom>
        <vertical/>
        <horizontal/>
      </border>
      <protection locked="0" hidden="0"/>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bottom" textRotation="0" wrapText="0" indent="0" justifyLastLine="0" shrinkToFit="0" readingOrder="0"/>
      <border diagonalUp="0" diagonalDown="0">
        <left/>
        <right/>
        <top style="thin">
          <color theme="0" tint="-0.34998626667073579"/>
        </top>
        <bottom style="thin">
          <color theme="0" tint="-0.34998626667073579"/>
        </bottom>
        <vertical/>
        <horizontal/>
      </border>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bottom" textRotation="0" wrapText="1" indent="0" justifyLastLine="0" shrinkToFit="0" readingOrder="0"/>
      <border diagonalUp="0" diagonalDown="0">
        <left/>
        <right/>
        <top style="thin">
          <color theme="0" tint="-0.34998626667073579"/>
        </top>
        <bottom style="thin">
          <color theme="0" tint="-0.34998626667073579"/>
        </bottom>
        <vertical/>
        <horizontal/>
      </border>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bottom" textRotation="0" wrapText="0" indent="0" justifyLastLine="0" shrinkToFit="0" readingOrder="0"/>
      <border diagonalUp="0" diagonalDown="0">
        <left/>
        <right/>
        <top style="thin">
          <color theme="0" tint="-0.34998626667073579"/>
        </top>
        <bottom style="thin">
          <color theme="0" tint="-0.34998626667073579"/>
        </bottom>
        <vertical/>
        <horizontal/>
      </border>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bottom" textRotation="0" wrapText="0" indent="0" justifyLastLine="0" shrinkToFit="0" readingOrder="0"/>
      <border diagonalUp="0" diagonalDown="0">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11"/>
        <color theme="1"/>
        <name val="Aptos Display"/>
        <family val="2"/>
        <scheme val="major"/>
      </font>
      <alignment horizontal="center" vertical="bottom" textRotation="0" wrapText="0" indent="0" justifyLastLine="0" shrinkToFit="0" readingOrder="0"/>
      <border diagonalUp="0" diagonalDown="0">
        <left/>
        <right/>
        <top style="thin">
          <color theme="0" tint="-0.34998626667073579"/>
        </top>
        <bottom style="thin">
          <color theme="0" tint="-0.34998626667073579"/>
        </bottom>
        <vertical/>
        <horizontal/>
      </border>
    </dxf>
    <dxf>
      <border outline="0">
        <top style="thin">
          <color indexed="64"/>
        </top>
      </border>
    </dxf>
    <dxf>
      <font>
        <b val="0"/>
        <i/>
        <strike val="0"/>
        <condense val="0"/>
        <extend val="0"/>
        <outline val="0"/>
        <shadow val="0"/>
        <u val="none"/>
        <vertAlign val="baseline"/>
        <sz val="11"/>
        <color theme="1"/>
        <name val="Aptos Display"/>
        <family val="2"/>
        <scheme val="major"/>
      </font>
      <fill>
        <patternFill patternType="solid">
          <fgColor indexed="64"/>
          <bgColor theme="2" tint="-9.9978637043366805E-2"/>
        </patternFill>
      </fill>
      <alignment horizontal="center"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Aptos Display"/>
        <family val="2"/>
        <scheme val="major"/>
      </font>
      <alignment horizontal="center" vertical="bottom" textRotation="0" wrapText="1" indent="0" justifyLastLine="0" shrinkToFit="0" readingOrder="0"/>
    </dxf>
    <dxf>
      <font>
        <b val="0"/>
        <i val="0"/>
        <strike val="0"/>
        <condense val="0"/>
        <extend val="0"/>
        <outline val="0"/>
        <shadow val="0"/>
        <u val="none"/>
        <vertAlign val="baseline"/>
        <sz val="11"/>
        <color theme="1"/>
        <name val="Aptos Display"/>
        <family val="2"/>
        <scheme val="major"/>
      </font>
      <fill>
        <patternFill patternType="solid">
          <fgColor indexed="64"/>
          <bgColor theme="9" tint="0.79998168889431442"/>
        </patternFill>
      </fill>
      <border diagonalUp="0" diagonalDown="0">
        <left style="thick">
          <color theme="6"/>
        </left>
        <right style="thick">
          <color theme="6"/>
        </right>
        <top style="thick">
          <color theme="6"/>
        </top>
        <bottom style="thick">
          <color theme="6"/>
        </bottom>
        <vertical/>
        <horizontal/>
      </border>
      <protection locked="0" hidden="0"/>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bottom" textRotation="0" wrapText="0" indent="0" justifyLastLine="0" shrinkToFit="0" readingOrder="0"/>
      <border diagonalUp="0" diagonalDown="0">
        <left/>
        <right style="thick">
          <color theme="6"/>
        </right>
        <top style="thin">
          <color theme="1" tint="0.499984740745262"/>
        </top>
        <bottom style="thin">
          <color theme="1" tint="0.499984740745262"/>
        </bottom>
        <vertical/>
        <horizontal/>
      </border>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bottom" textRotation="0" wrapText="0" indent="0" justifyLastLine="0" shrinkToFit="0" readingOrder="0"/>
      <border diagonalUp="0" diagonalDown="0">
        <left/>
        <right/>
        <top style="thin">
          <color theme="1" tint="0.499984740745262"/>
        </top>
        <bottom style="thin">
          <color theme="1" tint="0.499984740745262"/>
        </bottom>
        <vertical/>
        <horizontal/>
      </border>
    </dxf>
    <dxf>
      <font>
        <b val="0"/>
        <i val="0"/>
        <strike val="0"/>
        <condense val="0"/>
        <extend val="0"/>
        <outline val="0"/>
        <shadow val="0"/>
        <u val="none"/>
        <vertAlign val="baseline"/>
        <sz val="11"/>
        <color theme="1"/>
        <name val="Aptos Display"/>
        <family val="2"/>
        <scheme val="major"/>
      </font>
      <numFmt numFmtId="3" formatCode="#,##0"/>
      <fill>
        <patternFill patternType="solid">
          <fgColor indexed="64"/>
          <bgColor theme="9" tint="0.79998168889431442"/>
        </patternFill>
      </fill>
      <alignment horizontal="center" vertical="bottom"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 formatCode="#,##0"/>
      <fill>
        <patternFill patternType="solid">
          <fgColor indexed="64"/>
          <bgColor theme="9" tint="0.79998168889431442"/>
        </patternFill>
      </fill>
      <alignment horizontal="center" vertical="bottom"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alignment horizontal="center" vertical="bottom" textRotation="0" wrapText="0" indent="0" justifyLastLine="0" shrinkToFit="0" readingOrder="0"/>
      <border diagonalUp="0" diagonalDown="0">
        <left/>
        <right/>
        <top style="thin">
          <color theme="0" tint="-0.34998626667073579"/>
        </top>
        <bottom style="thin">
          <color theme="0" tint="-0.34998626667073579"/>
        </bottom>
        <vertical/>
        <horizontal/>
      </border>
    </dxf>
    <dxf>
      <font>
        <b/>
        <i val="0"/>
        <strike val="0"/>
        <condense val="0"/>
        <extend val="0"/>
        <outline val="0"/>
        <shadow val="0"/>
        <u val="none"/>
        <vertAlign val="baseline"/>
        <sz val="11"/>
        <color theme="1"/>
        <name val="Aptos Display"/>
        <family val="2"/>
        <scheme val="major"/>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11"/>
        <color theme="1"/>
        <name val="Aptos Display"/>
        <family val="2"/>
        <scheme val="major"/>
      </font>
      <numFmt numFmtId="30" formatCode="@"/>
      <fill>
        <patternFill patternType="solid">
          <fgColor indexed="64"/>
          <bgColor theme="9" tint="0.79998168889431442"/>
        </patternFill>
      </fill>
      <alignment horizontal="left"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top" textRotation="0" wrapText="1" indent="0" justifyLastLine="0" shrinkToFit="0" readingOrder="0"/>
      <border diagonalUp="0" diagonalDown="0">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11"/>
        <color auto="1"/>
        <name val="Aptos Display"/>
        <family val="2"/>
        <scheme val="major"/>
      </font>
      <alignment horizontal="left" vertical="top" textRotation="0" wrapText="1" indent="0" justifyLastLine="0" shrinkToFit="0" readingOrder="0"/>
      <border diagonalUp="0" diagonalDown="0">
        <left/>
        <right/>
        <top style="thin">
          <color theme="0" tint="-0.34998626667073579"/>
        </top>
        <bottom style="thin">
          <color theme="0" tint="-0.34998626667073579"/>
        </bottom>
        <vertical/>
        <horizontal/>
      </border>
    </dxf>
    <dxf>
      <border outline="0">
        <top style="thin">
          <color indexed="64"/>
        </top>
      </border>
    </dxf>
    <dxf>
      <border outline="0">
        <bottom style="thin">
          <color indexed="64"/>
        </bottom>
      </border>
    </dxf>
    <dxf>
      <font>
        <b val="0"/>
        <i val="0"/>
        <strike val="0"/>
        <condense val="0"/>
        <extend val="0"/>
        <outline val="0"/>
        <shadow val="0"/>
        <u val="none"/>
        <vertAlign val="baseline"/>
        <sz val="11"/>
        <color theme="1"/>
        <name val="Aptos Display"/>
        <family val="2"/>
        <scheme val="major"/>
      </font>
      <numFmt numFmtId="30" formatCode="@"/>
      <fill>
        <patternFill patternType="solid">
          <fgColor indexed="64"/>
          <bgColor theme="9" tint="0.79998168889431442"/>
        </patternFill>
      </fill>
      <alignment horizontal="left"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0" formatCode="@"/>
      <fill>
        <patternFill patternType="solid">
          <fgColor indexed="64"/>
          <bgColor theme="9" tint="0.79998168889431442"/>
        </patternFill>
      </fill>
      <alignment horizontal="left"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 formatCode="#,##0"/>
      <fill>
        <patternFill patternType="solid">
          <fgColor indexed="64"/>
          <bgColor theme="9" tint="0.79998168889431442"/>
        </patternFill>
      </fill>
      <alignment horizontal="center"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 formatCode="#,##0"/>
      <fill>
        <patternFill patternType="solid">
          <fgColor indexed="64"/>
          <bgColor theme="9" tint="0.79998168889431442"/>
        </patternFill>
      </fill>
      <alignment horizontal="center"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0" formatCode="@"/>
      <fill>
        <patternFill patternType="solid">
          <fgColor indexed="64"/>
          <bgColor theme="9" tint="0.79998168889431442"/>
        </patternFill>
      </fill>
      <alignment horizontal="center"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top" textRotation="0" wrapText="1" indent="0" justifyLastLine="0" shrinkToFit="0" readingOrder="0"/>
      <border diagonalUp="0" diagonalDown="0">
        <left/>
        <right/>
        <top style="thin">
          <color indexed="64"/>
        </top>
        <bottom style="thin">
          <color theme="1" tint="0.499984740745262"/>
        </bottom>
        <vertical/>
        <horizontal/>
      </border>
    </dxf>
    <dxf>
      <font>
        <b val="0"/>
        <i val="0"/>
        <strike val="0"/>
        <condense val="0"/>
        <extend val="0"/>
        <outline val="0"/>
        <shadow val="0"/>
        <u val="none"/>
        <vertAlign val="baseline"/>
        <sz val="11"/>
        <color theme="1"/>
        <name val="Aptos Display"/>
        <family val="2"/>
        <scheme val="major"/>
      </font>
      <numFmt numFmtId="3" formatCode="#,##0"/>
      <fill>
        <patternFill patternType="solid">
          <fgColor indexed="64"/>
          <bgColor theme="9" tint="0.79998168889431442"/>
        </patternFill>
      </fill>
      <alignment horizontal="center"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top" textRotation="0" wrapText="1" indent="0" justifyLastLine="0" shrinkToFit="0" readingOrder="0"/>
      <border diagonalUp="0" diagonalDown="0">
        <left/>
        <right/>
        <top style="thin">
          <color indexed="64"/>
        </top>
        <bottom style="thin">
          <color theme="1" tint="0.499984740745262"/>
        </bottom>
        <vertical/>
        <horizontal/>
      </border>
    </dxf>
    <dxf>
      <font>
        <b val="0"/>
        <i val="0"/>
        <strike val="0"/>
        <condense val="0"/>
        <extend val="0"/>
        <outline val="0"/>
        <shadow val="0"/>
        <u val="none"/>
        <vertAlign val="baseline"/>
        <sz val="11"/>
        <color theme="1"/>
        <name val="Aptos Display"/>
        <family val="2"/>
        <scheme val="major"/>
      </font>
      <numFmt numFmtId="3" formatCode="#,##0"/>
      <fill>
        <patternFill patternType="solid">
          <fgColor indexed="64"/>
          <bgColor theme="9" tint="0.79998168889431442"/>
        </patternFill>
      </fill>
      <alignment horizontal="center"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0" formatCode="@"/>
      <fill>
        <patternFill patternType="solid">
          <fgColor indexed="64"/>
          <bgColor theme="9" tint="0.79998168889431442"/>
        </patternFill>
      </fill>
      <alignment horizontal="general"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0" formatCode="@"/>
      <fill>
        <patternFill patternType="solid">
          <fgColor indexed="64"/>
          <bgColor theme="9" tint="0.79998168889431442"/>
        </patternFill>
      </fill>
      <alignment horizontal="center"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0" formatCode="@"/>
      <fill>
        <patternFill patternType="solid">
          <fgColor indexed="64"/>
          <bgColor theme="9" tint="0.79998168889431442"/>
        </patternFill>
      </fill>
      <alignment horizontal="general"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0" formatCode="@"/>
      <fill>
        <patternFill patternType="solid">
          <fgColor indexed="64"/>
          <bgColor theme="9" tint="0.79998168889431442"/>
        </patternFill>
      </fill>
      <alignment horizontal="general"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0" formatCode="@"/>
      <fill>
        <patternFill patternType="solid">
          <fgColor indexed="64"/>
          <bgColor theme="9" tint="0.79998168889431442"/>
        </patternFill>
      </fill>
      <alignment horizontal="left"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0" formatCode="@"/>
      <fill>
        <patternFill patternType="solid">
          <fgColor indexed="64"/>
          <bgColor theme="9" tint="0.79998168889431442"/>
        </patternFill>
      </fill>
      <alignment horizontal="center"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0" formatCode="@"/>
      <fill>
        <patternFill patternType="solid">
          <fgColor indexed="64"/>
          <bgColor theme="9" tint="0.79998168889431442"/>
        </patternFill>
      </fill>
      <alignment horizontal="general"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border outline="0">
        <top style="thin">
          <color indexed="64"/>
        </top>
      </border>
    </dxf>
    <dxf>
      <font>
        <b val="0"/>
        <i val="0"/>
        <strike val="0"/>
        <condense val="0"/>
        <extend val="0"/>
        <outline val="0"/>
        <shadow val="0"/>
        <u val="none"/>
        <vertAlign val="baseline"/>
        <sz val="11"/>
        <color theme="1"/>
        <name val="Aptos Display"/>
        <family val="2"/>
        <scheme val="major"/>
      </font>
      <fill>
        <patternFill patternType="solid">
          <fgColor indexed="64"/>
          <bgColor theme="9" tint="0.79998168889431442"/>
        </patternFill>
      </fill>
      <alignment horizontal="center" vertical="top" textRotation="0" wrapText="1" indent="0" justifyLastLine="0" shrinkToFit="0" readingOrder="0"/>
      <protection locked="0" hidden="0"/>
    </dxf>
    <dxf>
      <border outline="0">
        <bottom style="thin">
          <color indexed="64"/>
        </bottom>
      </border>
    </dxf>
    <dxf>
      <font>
        <b/>
        <i val="0"/>
        <strike val="0"/>
        <condense val="0"/>
        <extend val="0"/>
        <outline val="0"/>
        <shadow val="0"/>
        <u val="none"/>
        <vertAlign val="baseline"/>
        <sz val="11"/>
        <color theme="1"/>
        <name val="Aptos Display"/>
        <family val="2"/>
        <scheme val="major"/>
      </font>
      <alignment horizontal="center" vertical="bottom" textRotation="0" wrapText="1" indent="0" justifyLastLine="0" shrinkToFit="0" readingOrder="0"/>
    </dxf>
    <dxf>
      <font>
        <b val="0"/>
        <i val="0"/>
        <strike val="0"/>
        <condense val="0"/>
        <extend val="0"/>
        <outline val="0"/>
        <shadow val="0"/>
        <u val="none"/>
        <vertAlign val="baseline"/>
        <sz val="11"/>
        <color theme="1"/>
        <name val="Aptos Display"/>
        <family val="2"/>
        <scheme val="major"/>
      </font>
      <numFmt numFmtId="30" formatCode="@"/>
      <fill>
        <patternFill patternType="solid">
          <fgColor indexed="64"/>
          <bgColor theme="9" tint="0.79998168889431442"/>
        </patternFill>
      </fill>
      <alignment horizontal="general"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0" formatCode="@"/>
      <fill>
        <patternFill patternType="solid">
          <fgColor indexed="64"/>
          <bgColor theme="9" tint="0.79998168889431442"/>
        </patternFill>
      </fill>
      <alignment horizontal="general"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 formatCode="#,##0"/>
      <fill>
        <patternFill patternType="solid">
          <fgColor indexed="64"/>
          <bgColor theme="9" tint="0.79998168889431442"/>
        </patternFill>
      </fill>
      <alignment horizontal="center"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0" formatCode="@"/>
      <fill>
        <patternFill patternType="solid">
          <fgColor indexed="64"/>
          <bgColor theme="9" tint="0.79998168889431442"/>
        </patternFill>
      </fill>
      <alignment horizontal="center"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fill>
        <patternFill patternType="solid">
          <fgColor indexed="64"/>
          <bgColor theme="9" tint="0.79998168889431442"/>
        </patternFill>
      </fill>
      <alignment horizontal="center"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0" formatCode="@"/>
      <fill>
        <patternFill patternType="solid">
          <fgColor indexed="64"/>
          <bgColor theme="9" tint="0.79998168889431442"/>
        </patternFill>
      </fill>
      <alignment horizontal="center"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0" formatCode="@"/>
      <fill>
        <patternFill patternType="solid">
          <fgColor indexed="64"/>
          <bgColor theme="9" tint="0.79998168889431442"/>
        </patternFill>
      </fill>
      <alignment horizontal="left"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0" formatCode="@"/>
      <fill>
        <patternFill patternType="solid">
          <fgColor indexed="64"/>
          <bgColor theme="9" tint="0.79998168889431442"/>
        </patternFill>
      </fill>
      <alignment horizontal="general"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border outline="0">
        <top style="thin">
          <color indexed="64"/>
        </top>
        <bottom style="thick">
          <color theme="6"/>
        </bottom>
      </border>
    </dxf>
    <dxf>
      <border outline="0">
        <bottom style="thin">
          <color indexed="64"/>
        </bottom>
      </border>
    </dxf>
    <dxf>
      <font>
        <b/>
        <i val="0"/>
        <strike val="0"/>
        <condense val="0"/>
        <extend val="0"/>
        <outline val="0"/>
        <shadow val="0"/>
        <u val="none"/>
        <vertAlign val="baseline"/>
        <sz val="11"/>
        <color theme="1"/>
        <name val="Aptos Display"/>
        <family val="2"/>
        <scheme val="major"/>
      </font>
      <alignment horizontal="center" vertical="bottom" textRotation="0" wrapText="1" indent="0" justifyLastLine="0" shrinkToFit="0" readingOrder="0"/>
    </dxf>
    <dxf>
      <font>
        <b val="0"/>
        <i val="0"/>
        <strike val="0"/>
        <condense val="0"/>
        <extend val="0"/>
        <outline val="0"/>
        <shadow val="0"/>
        <u val="none"/>
        <vertAlign val="baseline"/>
        <sz val="11"/>
        <color theme="1"/>
        <name val="Aptos Display"/>
        <family val="2"/>
        <scheme val="major"/>
      </font>
      <numFmt numFmtId="30" formatCode="@"/>
      <fill>
        <patternFill patternType="solid">
          <fgColor indexed="64"/>
          <bgColor theme="9" tint="0.79998168889431442"/>
        </patternFill>
      </fill>
      <alignment horizontal="general" vertical="bottom"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0" formatCode="@"/>
      <fill>
        <patternFill patternType="solid">
          <fgColor indexed="64"/>
          <bgColor theme="9" tint="0.79998168889431442"/>
        </patternFill>
      </fill>
      <alignment horizontal="general"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 formatCode="#,##0"/>
      <fill>
        <patternFill patternType="solid">
          <fgColor indexed="64"/>
          <bgColor theme="9" tint="0.79998168889431442"/>
        </patternFill>
      </fill>
      <alignment horizontal="center"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 formatCode="#,##0"/>
      <fill>
        <patternFill patternType="solid">
          <fgColor indexed="64"/>
          <bgColor theme="9" tint="0.79998168889431442"/>
        </patternFill>
      </fill>
      <alignment horizontal="center"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 formatCode="#,##0"/>
      <fill>
        <patternFill patternType="solid">
          <fgColor indexed="64"/>
          <bgColor theme="9" tint="0.79998168889431442"/>
        </patternFill>
      </fill>
      <alignment horizontal="center"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0" formatCode="@"/>
      <fill>
        <patternFill patternType="solid">
          <fgColor indexed="64"/>
          <bgColor theme="9" tint="0.79998168889431442"/>
        </patternFill>
      </fill>
      <alignment horizontal="center"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0" formatCode="@"/>
      <fill>
        <patternFill patternType="solid">
          <fgColor indexed="64"/>
          <bgColor theme="9" tint="0.79998168889431442"/>
        </patternFill>
      </fill>
      <alignment horizontal="center"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0" formatCode="@"/>
      <fill>
        <patternFill patternType="solid">
          <fgColor indexed="64"/>
          <bgColor theme="9" tint="0.79998168889431442"/>
        </patternFill>
      </fill>
      <alignment horizontal="center"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0" formatCode="@"/>
      <fill>
        <patternFill patternType="solid">
          <fgColor indexed="64"/>
          <bgColor theme="9" tint="0.79998168889431442"/>
        </patternFill>
      </fill>
      <alignment horizontal="center"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0" formatCode="@"/>
      <fill>
        <patternFill patternType="solid">
          <fgColor indexed="64"/>
          <bgColor theme="9" tint="0.79998168889431442"/>
        </patternFill>
      </fill>
      <alignment horizontal="left"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border outline="0">
        <top style="thin">
          <color indexed="64"/>
        </top>
        <bottom style="thick">
          <color theme="6"/>
        </bottom>
      </border>
    </dxf>
    <dxf>
      <font>
        <b val="0"/>
        <i val="0"/>
        <strike val="0"/>
        <condense val="0"/>
        <extend val="0"/>
        <outline val="0"/>
        <shadow val="0"/>
        <u val="none"/>
        <vertAlign val="baseline"/>
        <sz val="11"/>
        <color theme="1"/>
        <name val="Aptos Display"/>
        <family val="2"/>
        <scheme val="major"/>
      </font>
      <fill>
        <patternFill patternType="solid">
          <fgColor indexed="64"/>
          <bgColor theme="9" tint="0.79998168889431442"/>
        </patternFill>
      </fill>
      <alignment horizontal="center" vertical="top" textRotation="0" wrapText="0" indent="0" justifyLastLine="0" shrinkToFit="0" readingOrder="0"/>
      <protection locked="0" hidden="0"/>
    </dxf>
    <dxf>
      <border outline="0">
        <bottom style="thin">
          <color indexed="64"/>
        </bottom>
      </border>
    </dxf>
    <dxf>
      <font>
        <b/>
        <i val="0"/>
        <strike val="0"/>
        <condense val="0"/>
        <extend val="0"/>
        <outline val="0"/>
        <shadow val="0"/>
        <u val="none"/>
        <vertAlign val="baseline"/>
        <sz val="11"/>
        <color theme="1"/>
        <name val="Aptos Display"/>
        <family val="2"/>
        <scheme val="major"/>
      </font>
      <alignment horizontal="center" vertical="bottom" textRotation="0" wrapText="1" indent="0" justifyLastLine="0" shrinkToFit="0" readingOrder="0"/>
    </dxf>
    <dxf>
      <font>
        <b val="0"/>
        <i val="0"/>
        <strike val="0"/>
        <condense val="0"/>
        <extend val="0"/>
        <outline val="0"/>
        <shadow val="0"/>
        <u val="none"/>
        <vertAlign val="baseline"/>
        <sz val="11"/>
        <color theme="1"/>
        <name val="Aptos Display"/>
        <family val="2"/>
        <scheme val="major"/>
      </font>
      <numFmt numFmtId="30" formatCode="@"/>
      <fill>
        <patternFill patternType="solid">
          <fgColor indexed="64"/>
          <bgColor theme="9" tint="0.79998168889431442"/>
        </patternFill>
      </fill>
      <alignment horizontal="left"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bottom" textRotation="0" wrapText="0" indent="0" justifyLastLine="0" shrinkToFit="0" readingOrder="0"/>
      <border diagonalUp="0" diagonalDown="0">
        <left/>
        <right/>
        <top style="thin">
          <color theme="1" tint="0.499984740745262"/>
        </top>
        <bottom style="thin">
          <color theme="1" tint="0.499984740745262"/>
        </bottom>
        <vertical/>
        <horizontal/>
      </border>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bottom" textRotation="0" wrapText="0" indent="0" justifyLastLine="0" shrinkToFit="0" readingOrder="0"/>
      <border diagonalUp="0" diagonalDown="0">
        <left/>
        <right/>
        <top style="thin">
          <color theme="1" tint="0.499984740745262"/>
        </top>
        <bottom style="thin">
          <color theme="1" tint="0.499984740745262"/>
        </bottom>
        <vertical/>
        <horizontal/>
      </border>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bottom" textRotation="0" wrapText="0" indent="0" justifyLastLine="0" shrinkToFit="0" readingOrder="0"/>
      <border diagonalUp="0" diagonalDown="0">
        <left/>
        <right/>
        <top style="thin">
          <color theme="1" tint="0.499984740745262"/>
        </top>
        <bottom style="thin">
          <color theme="1" tint="0.499984740745262"/>
        </bottom>
        <vertical/>
        <horizontal/>
      </border>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bottom" textRotation="0" wrapText="0" indent="0" justifyLastLine="0" shrinkToFit="0" readingOrder="0"/>
      <border diagonalUp="0" diagonalDown="0">
        <left/>
        <right/>
        <top style="thin">
          <color theme="1" tint="0.499984740745262"/>
        </top>
        <bottom style="thin">
          <color theme="1" tint="0.499984740745262"/>
        </bottom>
        <vertical/>
        <horizontal/>
      </border>
    </dxf>
    <dxf>
      <font>
        <b val="0"/>
        <i/>
        <strike val="0"/>
        <condense val="0"/>
        <extend val="0"/>
        <outline val="0"/>
        <shadow val="0"/>
        <u val="none"/>
        <vertAlign val="baseline"/>
        <sz val="11"/>
        <color theme="1"/>
        <name val="Aptos Display"/>
        <family val="2"/>
        <scheme val="major"/>
      </font>
      <numFmt numFmtId="13" formatCode="0%"/>
      <fill>
        <patternFill patternType="solid">
          <fgColor indexed="64"/>
          <bgColor theme="2" tint="-9.9978637043366805E-2"/>
        </patternFill>
      </fill>
      <alignment horizontal="center" vertical="bottom" textRotation="0" wrapText="0" indent="0" justifyLastLine="0" shrinkToFit="0" readingOrder="0"/>
      <border diagonalUp="0" diagonalDown="0">
        <left/>
        <right/>
        <top style="thin">
          <color theme="1" tint="0.499984740745262"/>
        </top>
        <bottom style="thin">
          <color theme="1" tint="0.499984740745262"/>
        </bottom>
        <vertical/>
        <horizontal/>
      </border>
    </dxf>
    <dxf>
      <font>
        <b val="0"/>
        <i/>
        <strike val="0"/>
        <condense val="0"/>
        <extend val="0"/>
        <outline val="0"/>
        <shadow val="0"/>
        <u val="none"/>
        <vertAlign val="baseline"/>
        <sz val="11"/>
        <color theme="1"/>
        <name val="Aptos Display"/>
        <family val="2"/>
        <scheme val="major"/>
      </font>
      <numFmt numFmtId="13" formatCode="0%"/>
      <fill>
        <patternFill patternType="solid">
          <fgColor indexed="64"/>
          <bgColor theme="2" tint="-9.9978637043366805E-2"/>
        </patternFill>
      </fill>
      <alignment horizontal="center" vertical="bottom" textRotation="0" wrapText="0" indent="0" justifyLastLine="0" shrinkToFit="0" readingOrder="0"/>
      <border diagonalUp="0" diagonalDown="0">
        <left/>
        <right/>
        <top style="thin">
          <color theme="1" tint="0.499984740745262"/>
        </top>
        <bottom style="thin">
          <color theme="1" tint="0.499984740745262"/>
        </bottom>
        <vertical/>
        <horizontal/>
      </border>
    </dxf>
    <dxf>
      <font>
        <b val="0"/>
        <i/>
        <strike val="0"/>
        <condense val="0"/>
        <extend val="0"/>
        <outline val="0"/>
        <shadow val="0"/>
        <u val="none"/>
        <vertAlign val="baseline"/>
        <sz val="11"/>
        <color theme="1"/>
        <name val="Aptos Display"/>
        <family val="2"/>
        <scheme val="major"/>
      </font>
      <numFmt numFmtId="13" formatCode="0%"/>
      <fill>
        <patternFill patternType="solid">
          <fgColor indexed="64"/>
          <bgColor theme="2" tint="-9.9978637043366805E-2"/>
        </patternFill>
      </fill>
      <alignment horizontal="center" vertical="bottom" textRotation="0" wrapText="0" indent="0" justifyLastLine="0" shrinkToFit="0" readingOrder="0"/>
      <border diagonalUp="0" diagonalDown="0">
        <left/>
        <right/>
        <top style="thin">
          <color theme="1" tint="0.499984740745262"/>
        </top>
        <bottom style="thin">
          <color theme="1" tint="0.499984740745262"/>
        </bottom>
        <vertical/>
        <horizontal/>
      </border>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bottom" textRotation="0" wrapText="0" indent="0" justifyLastLine="0" shrinkToFit="0" readingOrder="0"/>
      <border diagonalUp="0" diagonalDown="0">
        <left/>
        <right/>
        <top style="thin">
          <color theme="1" tint="0.499984740745262"/>
        </top>
        <bottom style="thin">
          <color theme="1" tint="0.499984740745262"/>
        </bottom>
        <vertical/>
        <horizontal/>
      </border>
    </dxf>
    <dxf>
      <font>
        <b val="0"/>
        <i/>
        <strike val="0"/>
        <condense val="0"/>
        <extend val="0"/>
        <outline val="0"/>
        <shadow val="0"/>
        <u val="none"/>
        <vertAlign val="baseline"/>
        <sz val="11"/>
        <color theme="1"/>
        <name val="Aptos Display"/>
        <family val="2"/>
        <scheme val="major"/>
      </font>
      <numFmt numFmtId="4" formatCode="#,##0.00"/>
      <fill>
        <patternFill patternType="solid">
          <fgColor indexed="64"/>
          <bgColor theme="2" tint="-9.9978637043366805E-2"/>
        </patternFill>
      </fill>
      <alignment horizontal="center" vertical="bottom" textRotation="0" wrapText="0" indent="0" justifyLastLine="0" shrinkToFit="0" readingOrder="0"/>
      <border diagonalUp="0" diagonalDown="0">
        <left/>
        <right/>
        <top style="thin">
          <color theme="1" tint="0.499984740745262"/>
        </top>
        <bottom style="thin">
          <color theme="1" tint="0.499984740745262"/>
        </bottom>
        <vertical/>
        <horizontal/>
      </border>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bottom" textRotation="0" wrapText="0" indent="0" justifyLastLine="0" shrinkToFit="0" readingOrder="0"/>
      <border diagonalUp="0" diagonalDown="0">
        <left/>
        <right/>
        <top style="thin">
          <color theme="1" tint="0.499984740745262"/>
        </top>
        <bottom style="thin">
          <color theme="1" tint="0.499984740745262"/>
        </bottom>
        <vertical/>
        <horizontal/>
      </border>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bottom" textRotation="0" wrapText="0" indent="0" justifyLastLine="0" shrinkToFit="0" readingOrder="0"/>
      <border diagonalUp="0" diagonalDown="0">
        <left/>
        <right/>
        <top style="thin">
          <color theme="1" tint="0.499984740745262"/>
        </top>
        <bottom style="thin">
          <color theme="1" tint="0.499984740745262"/>
        </bottom>
        <vertical/>
        <horizontal/>
      </border>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bottom" textRotation="0" wrapText="0" indent="0" justifyLastLine="0" shrinkToFit="0" readingOrder="0"/>
      <border diagonalUp="0" diagonalDown="0">
        <left/>
        <right/>
        <top style="thin">
          <color theme="1" tint="0.499984740745262"/>
        </top>
        <bottom style="thin">
          <color theme="1" tint="0.499984740745262"/>
        </bottom>
        <vertical/>
        <horizontal/>
      </border>
    </dxf>
    <dxf>
      <font>
        <b val="0"/>
        <i val="0"/>
        <strike val="0"/>
        <condense val="0"/>
        <extend val="0"/>
        <outline val="0"/>
        <shadow val="0"/>
        <u val="none"/>
        <vertAlign val="baseline"/>
        <sz val="11"/>
        <color theme="1"/>
        <name val="Aptos Display"/>
        <family val="2"/>
        <scheme val="major"/>
      </font>
      <alignment horizontal="left" vertical="bottom" textRotation="0" wrapText="1" indent="0" justifyLastLine="0" shrinkToFit="0" readingOrder="0"/>
      <border diagonalUp="0" diagonalDown="0">
        <left/>
        <right/>
        <top style="thin">
          <color theme="1" tint="0.499984740745262"/>
        </top>
        <bottom style="thin">
          <color theme="1" tint="0.499984740745262"/>
        </bottom>
        <vertical/>
        <horizontal/>
      </border>
    </dxf>
    <dxf>
      <border outline="0">
        <top style="thin">
          <color indexed="64"/>
        </top>
      </border>
    </dxf>
    <dxf>
      <font>
        <b val="0"/>
        <i/>
        <strike val="0"/>
        <condense val="0"/>
        <extend val="0"/>
        <outline val="0"/>
        <shadow val="0"/>
        <u val="none"/>
        <vertAlign val="baseline"/>
        <sz val="11"/>
        <color theme="1"/>
        <name val="Aptos Display"/>
        <family val="2"/>
        <scheme val="major"/>
      </font>
      <fill>
        <patternFill patternType="solid">
          <fgColor indexed="64"/>
          <bgColor theme="2" tint="-9.9978637043366805E-2"/>
        </patternFill>
      </fill>
      <alignment horizontal="center"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Aptos Display"/>
        <family val="2"/>
        <scheme val="major"/>
      </font>
      <fill>
        <patternFill patternType="solid">
          <fgColor indexed="64"/>
          <bgColor theme="0"/>
        </patternFill>
      </fill>
      <alignment horizontal="center" vertical="bottom" textRotation="0" wrapText="1" indent="0" justifyLastLine="0" shrinkToFit="0" readingOrder="0"/>
    </dxf>
    <dxf>
      <font>
        <b val="0"/>
        <i val="0"/>
        <strike val="0"/>
        <condense val="0"/>
        <extend val="0"/>
        <outline val="0"/>
        <shadow val="0"/>
        <u val="none"/>
        <vertAlign val="baseline"/>
        <sz val="11"/>
        <color theme="1"/>
        <name val="Aptos Display"/>
        <family val="2"/>
        <scheme val="major"/>
      </font>
      <numFmt numFmtId="30" formatCode="@"/>
      <fill>
        <patternFill patternType="solid">
          <fgColor indexed="64"/>
          <bgColor theme="9" tint="0.79998168889431442"/>
        </patternFill>
      </fill>
      <alignment horizontal="left"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top" textRotation="0" wrapText="0" indent="0" justifyLastLine="0" shrinkToFit="0" readingOrder="0"/>
      <border diagonalUp="0" diagonalDown="0">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11"/>
        <color theme="1"/>
        <name val="Aptos Display"/>
        <family val="2"/>
        <scheme val="major"/>
      </font>
      <numFmt numFmtId="3" formatCode="#,##0"/>
      <fill>
        <patternFill patternType="solid">
          <fgColor indexed="64"/>
          <bgColor theme="9" tint="0.79998168889431442"/>
        </patternFill>
      </fill>
      <alignment horizontal="center"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 formatCode="#,##0"/>
      <fill>
        <patternFill patternType="solid">
          <fgColor indexed="64"/>
          <bgColor theme="9" tint="0.79998168889431442"/>
        </patternFill>
      </fill>
      <alignment horizontal="center"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 formatCode="#,##0"/>
      <fill>
        <patternFill patternType="solid">
          <fgColor indexed="64"/>
          <bgColor theme="9" tint="0.79998168889431442"/>
        </patternFill>
      </fill>
      <alignment horizontal="center"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 formatCode="#,##0"/>
      <fill>
        <patternFill patternType="solid">
          <fgColor indexed="64"/>
          <bgColor theme="9" tint="0.79998168889431442"/>
        </patternFill>
      </fill>
      <alignment horizontal="center"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top" textRotation="0" wrapText="0" indent="0" justifyLastLine="0" shrinkToFit="0" readingOrder="0"/>
      <border diagonalUp="0" diagonalDown="0">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11"/>
        <color theme="1"/>
        <name val="Aptos Display"/>
        <family val="2"/>
        <scheme val="major"/>
      </font>
      <alignment horizontal="center" vertical="top" textRotation="0" wrapText="0" indent="0" justifyLastLine="0" shrinkToFit="0" readingOrder="0"/>
      <border diagonalUp="0" diagonalDown="0">
        <left/>
        <right/>
        <top style="thin">
          <color theme="0" tint="-0.34998626667073579"/>
        </top>
        <bottom style="thin">
          <color theme="0" tint="-0.34998626667073579"/>
        </bottom>
        <vertical/>
        <horizontal/>
      </border>
    </dxf>
    <dxf>
      <border outline="0">
        <top style="thin">
          <color indexed="64"/>
        </top>
      </border>
    </dxf>
    <dxf>
      <font>
        <b val="0"/>
        <i val="0"/>
        <strike val="0"/>
        <condense val="0"/>
        <extend val="0"/>
        <outline val="0"/>
        <shadow val="0"/>
        <u val="none"/>
        <vertAlign val="baseline"/>
        <sz val="11"/>
        <color theme="1"/>
        <name val="Aptos Display"/>
        <family val="2"/>
        <scheme val="major"/>
      </font>
      <fill>
        <patternFill patternType="solid">
          <fgColor indexed="64"/>
          <bgColor theme="9" tint="0.79998168889431442"/>
        </patternFill>
      </fill>
      <alignment horizontal="center" vertical="top" textRotation="0" wrapText="0" indent="0" justifyLastLine="0" shrinkToFit="0" readingOrder="0"/>
      <protection locked="0" hidden="0"/>
    </dxf>
    <dxf>
      <font>
        <b/>
        <i val="0"/>
        <strike val="0"/>
        <condense val="0"/>
        <extend val="0"/>
        <outline val="0"/>
        <shadow val="0"/>
        <u val="none"/>
        <vertAlign val="baseline"/>
        <sz val="11"/>
        <color theme="1"/>
        <name val="Aptos Display"/>
        <family val="2"/>
        <scheme val="major"/>
      </font>
      <alignment horizontal="center" vertical="bottom" textRotation="0" wrapText="1" indent="0" justifyLastLine="0" shrinkToFit="0" readingOrder="0"/>
    </dxf>
    <dxf>
      <font>
        <b val="0"/>
        <i val="0"/>
        <strike val="0"/>
        <condense val="0"/>
        <extend val="0"/>
        <outline val="0"/>
        <shadow val="0"/>
        <u val="none"/>
        <vertAlign val="baseline"/>
        <sz val="11"/>
        <color auto="1"/>
        <name val="Aptos Display"/>
        <family val="2"/>
        <scheme val="major"/>
      </font>
      <numFmt numFmtId="30" formatCode="@"/>
      <fill>
        <patternFill patternType="solid">
          <fgColor indexed="64"/>
          <bgColor theme="9" tint="0.79998168889431442"/>
        </patternFill>
      </fill>
      <alignment horizontal="left"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auto="1"/>
        <name val="Aptos Display"/>
        <family val="2"/>
        <scheme val="major"/>
      </font>
      <numFmt numFmtId="30" formatCode="@"/>
      <fill>
        <patternFill patternType="solid">
          <fgColor indexed="64"/>
          <bgColor theme="9" tint="0.79998168889431442"/>
        </patternFill>
      </fill>
      <alignment horizontal="left"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auto="1"/>
        <name val="Aptos Display"/>
        <family val="2"/>
        <scheme val="major"/>
      </font>
      <numFmt numFmtId="30" formatCode="@"/>
      <fill>
        <patternFill patternType="solid">
          <fgColor indexed="64"/>
          <bgColor theme="9" tint="0.79998168889431442"/>
        </patternFill>
      </fill>
      <alignment horizontal="left"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strike val="0"/>
        <condense val="0"/>
        <extend val="0"/>
        <outline val="0"/>
        <shadow val="0"/>
        <u val="none"/>
        <vertAlign val="baseline"/>
        <sz val="11"/>
        <color auto="1"/>
        <name val="Aptos Display"/>
        <family val="2"/>
        <scheme val="major"/>
      </font>
      <numFmt numFmtId="14" formatCode="0.00%"/>
      <fill>
        <patternFill patternType="solid">
          <fgColor indexed="64"/>
          <bgColor theme="2" tint="-9.9978637043366805E-2"/>
        </patternFill>
      </fill>
      <alignment horizontal="center" vertical="bottom" textRotation="0" wrapText="0" indent="0" justifyLastLine="0" shrinkToFit="0" readingOrder="0"/>
      <border diagonalUp="0" diagonalDown="0">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11"/>
        <color auto="1"/>
        <name val="Aptos Display"/>
        <family val="2"/>
        <scheme val="major"/>
      </font>
      <numFmt numFmtId="3" formatCode="#,##0"/>
      <fill>
        <patternFill patternType="solid">
          <fgColor indexed="64"/>
          <bgColor theme="9" tint="0.79998168889431442"/>
        </patternFill>
      </fill>
      <alignment horizontal="center" vertical="bottom"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auto="1"/>
        <name val="Aptos Display"/>
        <family val="2"/>
        <scheme val="major"/>
      </font>
      <fill>
        <patternFill patternType="solid">
          <fgColor indexed="64"/>
          <bgColor theme="9" tint="0.79998168889431442"/>
        </patternFill>
      </fill>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auto="1"/>
        <name val="Aptos Display"/>
        <family val="2"/>
        <scheme val="major"/>
      </font>
      <fill>
        <patternFill patternType="solid">
          <fgColor indexed="64"/>
          <bgColor theme="9" tint="0.79998168889431442"/>
        </patternFill>
      </fill>
      <alignment horizontal="left" vertical="bottom"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alignment horizontal="center" vertical="bottom" textRotation="0" wrapText="0" indent="0" justifyLastLine="0" shrinkToFit="0" readingOrder="0"/>
      <border diagonalUp="0" diagonalDown="0">
        <left/>
        <right/>
        <top style="thin">
          <color theme="0" tint="-0.34998626667073579"/>
        </top>
        <bottom style="thin">
          <color theme="0" tint="-0.34998626667073579"/>
        </bottom>
        <vertical/>
        <horizontal/>
      </border>
    </dxf>
    <dxf>
      <border outline="0">
        <top style="thin">
          <color indexed="64"/>
        </top>
      </border>
    </dxf>
    <dxf>
      <font>
        <b val="0"/>
        <i val="0"/>
        <strike val="0"/>
        <condense val="0"/>
        <extend val="0"/>
        <outline val="0"/>
        <shadow val="0"/>
        <u val="none"/>
        <vertAlign val="baseline"/>
        <sz val="11"/>
        <color auto="1"/>
        <name val="Aptos Display"/>
        <family val="2"/>
        <scheme val="major"/>
      </font>
      <fill>
        <patternFill patternType="solid">
          <fgColor indexed="64"/>
          <bgColor theme="9" tint="0.79998168889431442"/>
        </patternFill>
      </fill>
      <alignment horizontal="left" vertical="top" textRotation="0" wrapText="1" indent="0" justifyLastLine="0" shrinkToFit="0" readingOrder="0"/>
      <protection locked="0" hidden="0"/>
    </dxf>
    <dxf>
      <border outline="0">
        <bottom style="thin">
          <color indexed="64"/>
        </bottom>
      </border>
    </dxf>
    <dxf>
      <font>
        <b/>
        <i val="0"/>
        <strike val="0"/>
        <condense val="0"/>
        <extend val="0"/>
        <outline val="0"/>
        <shadow val="0"/>
        <u val="none"/>
        <vertAlign val="baseline"/>
        <sz val="11"/>
        <color theme="1"/>
        <name val="Aptos Display"/>
        <family val="2"/>
        <scheme val="major"/>
      </font>
      <fill>
        <patternFill patternType="none">
          <fgColor indexed="64"/>
          <bgColor indexed="65"/>
        </patternFill>
      </fill>
      <alignment horizontal="left" vertical="bottom" textRotation="0" wrapText="1" indent="0" justifyLastLine="0" shrinkToFit="0" readingOrder="0"/>
    </dxf>
    <dxf>
      <font>
        <b val="0"/>
        <i val="0"/>
        <strike val="0"/>
        <condense val="0"/>
        <extend val="0"/>
        <outline val="0"/>
        <shadow val="0"/>
        <u val="none"/>
        <vertAlign val="baseline"/>
        <sz val="11"/>
        <color theme="1"/>
        <name val="Aptos Display"/>
        <family val="2"/>
        <scheme val="major"/>
      </font>
      <numFmt numFmtId="30" formatCode="@"/>
      <fill>
        <patternFill patternType="solid">
          <fgColor indexed="64"/>
          <bgColor theme="9" tint="0.79998168889431442"/>
        </patternFill>
      </fill>
      <alignment horizontal="left"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top" textRotation="0" wrapText="0" indent="0" justifyLastLine="0" shrinkToFit="0" readingOrder="0"/>
      <border diagonalUp="0" diagonalDown="0">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11"/>
        <color theme="1"/>
        <name val="Aptos Display"/>
        <family val="2"/>
        <scheme val="major"/>
      </font>
      <numFmt numFmtId="166" formatCode="[$-409]mmmm\ d\,\ yyyy;@"/>
      <fill>
        <patternFill patternType="solid">
          <fgColor indexed="64"/>
          <bgColor theme="9" tint="0.79998168889431442"/>
        </patternFill>
      </fill>
      <alignment horizontal="center"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 formatCode="#,##0"/>
      <fill>
        <patternFill patternType="solid">
          <fgColor indexed="64"/>
          <bgColor theme="9" tint="0.79998168889431442"/>
        </patternFill>
      </fill>
      <alignment horizontal="center"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 formatCode="#,##0"/>
      <fill>
        <patternFill patternType="solid">
          <fgColor indexed="64"/>
          <bgColor theme="9" tint="0.79998168889431442"/>
        </patternFill>
      </fill>
      <alignment horizontal="center"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 formatCode="#,##0"/>
      <fill>
        <patternFill patternType="solid">
          <fgColor indexed="64"/>
          <bgColor theme="9" tint="0.79998168889431442"/>
        </patternFill>
      </fill>
      <alignment horizontal="center"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 formatCode="#,##0"/>
      <fill>
        <patternFill patternType="solid">
          <fgColor indexed="64"/>
          <bgColor theme="9" tint="0.79998168889431442"/>
        </patternFill>
      </fill>
      <alignment horizontal="center"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alignment horizontal="center" vertical="top" textRotation="0" wrapText="0" indent="0" justifyLastLine="0" shrinkToFit="0" readingOrder="0"/>
      <border diagonalUp="0" diagonalDown="0">
        <left/>
        <right/>
        <top style="thin">
          <color theme="0" tint="-0.34998626667073579"/>
        </top>
        <bottom style="thin">
          <color theme="0" tint="-0.34998626667073579"/>
        </bottom>
        <vertical/>
        <horizontal/>
      </border>
    </dxf>
    <dxf>
      <border outline="0">
        <top style="thin">
          <color indexed="64"/>
        </top>
      </border>
    </dxf>
    <dxf>
      <font>
        <b val="0"/>
        <i val="0"/>
        <strike val="0"/>
        <condense val="0"/>
        <extend val="0"/>
        <outline val="0"/>
        <shadow val="0"/>
        <u val="none"/>
        <vertAlign val="baseline"/>
        <sz val="11"/>
        <color theme="1"/>
        <name val="Aptos Display"/>
        <family val="2"/>
        <scheme val="major"/>
      </font>
      <fill>
        <patternFill patternType="solid">
          <fgColor indexed="64"/>
          <bgColor theme="9" tint="0.79998168889431442"/>
        </patternFill>
      </fill>
      <alignment horizontal="center" vertical="top" textRotation="0" wrapText="0" indent="0" justifyLastLine="0" shrinkToFit="0" readingOrder="0"/>
      <protection locked="0" hidden="0"/>
    </dxf>
    <dxf>
      <font>
        <b/>
        <i val="0"/>
        <strike val="0"/>
        <condense val="0"/>
        <extend val="0"/>
        <outline val="0"/>
        <shadow val="0"/>
        <u val="none"/>
        <vertAlign val="baseline"/>
        <sz val="11"/>
        <color theme="1"/>
        <name val="Aptos Display"/>
        <family val="2"/>
        <scheme val="major"/>
      </font>
      <fill>
        <patternFill patternType="solid">
          <fgColor indexed="64"/>
          <bgColor theme="0"/>
        </patternFill>
      </fill>
      <alignment horizontal="center" vertical="bottom" textRotation="0" wrapText="1" indent="0" justifyLastLine="0" shrinkToFit="0" readingOrder="0"/>
    </dxf>
    <dxf>
      <font>
        <b val="0"/>
        <i val="0"/>
        <strike val="0"/>
        <condense val="0"/>
        <extend val="0"/>
        <outline val="0"/>
        <shadow val="0"/>
        <u val="none"/>
        <vertAlign val="baseline"/>
        <sz val="11"/>
        <color theme="1"/>
        <name val="Aptos Display"/>
        <family val="2"/>
        <scheme val="major"/>
      </font>
      <numFmt numFmtId="30" formatCode="@"/>
      <fill>
        <patternFill patternType="solid">
          <fgColor indexed="64"/>
          <bgColor theme="9" tint="0.79998168889431442"/>
        </patternFill>
      </fill>
      <alignment horizontal="left"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dxf>
    <dxf>
      <font>
        <b val="0"/>
        <i/>
        <strike val="0"/>
        <condense val="0"/>
        <extend val="0"/>
        <outline val="0"/>
        <shadow val="0"/>
        <u val="none"/>
        <vertAlign val="baseline"/>
        <sz val="11"/>
        <color theme="1"/>
        <name val="Aptos Display"/>
        <family val="2"/>
        <scheme val="major"/>
      </font>
      <numFmt numFmtId="3" formatCode="#,##0"/>
      <fill>
        <patternFill patternType="solid">
          <fgColor indexed="64"/>
          <bgColor theme="2" tint="-9.9978637043366805E-2"/>
        </patternFill>
      </fill>
      <alignment horizontal="center" vertical="top" textRotation="0" wrapText="0" indent="0" justifyLastLine="0" shrinkToFit="0" readingOrder="0"/>
      <border diagonalUp="0" diagonalDown="0">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11"/>
        <color theme="1"/>
        <name val="Aptos Display"/>
        <family val="2"/>
        <scheme val="major"/>
      </font>
      <numFmt numFmtId="3" formatCode="#,##0"/>
      <fill>
        <patternFill patternType="solid">
          <fgColor indexed="64"/>
          <bgColor theme="9" tint="0.79998168889431442"/>
        </patternFill>
      </fill>
      <alignment horizontal="center"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 formatCode="#,##0"/>
      <fill>
        <patternFill patternType="solid">
          <fgColor indexed="64"/>
          <bgColor theme="9" tint="0.79998168889431442"/>
        </patternFill>
      </fill>
      <alignment horizontal="center"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alignment horizontal="center" vertical="top" textRotation="0" wrapText="0" indent="0" justifyLastLine="0" shrinkToFit="0" readingOrder="0"/>
      <border diagonalUp="0" diagonalDown="0">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11"/>
        <color auto="1"/>
        <name val="Aptos Display"/>
        <family val="2"/>
        <scheme val="major"/>
      </font>
      <fill>
        <patternFill patternType="solid">
          <fgColor indexed="64"/>
          <bgColor theme="9" tint="0.79998168889431442"/>
        </patternFill>
      </fill>
      <alignment horizontal="left"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auto="1"/>
        <name val="Aptos Display"/>
        <family val="2"/>
        <scheme val="major"/>
      </font>
      <fill>
        <patternFill patternType="solid">
          <fgColor indexed="64"/>
          <bgColor theme="9" tint="0.79998168889431442"/>
        </patternFill>
      </fill>
      <alignment horizontal="center"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auto="1"/>
        <name val="Aptos Display"/>
        <family val="2"/>
        <scheme val="major"/>
      </font>
      <fill>
        <patternFill patternType="solid">
          <fgColor indexed="64"/>
          <bgColor theme="9" tint="0.79998168889431442"/>
        </patternFill>
      </fill>
      <alignment horizontal="center"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auto="1"/>
        <name val="Aptos Display"/>
        <family val="2"/>
        <scheme val="major"/>
      </font>
      <fill>
        <patternFill patternType="solid">
          <fgColor indexed="64"/>
          <bgColor theme="9" tint="0.79998168889431442"/>
        </patternFill>
      </fill>
      <alignment horizontal="center"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auto="1"/>
        <name val="Aptos Display"/>
        <family val="2"/>
        <scheme val="major"/>
      </font>
      <fill>
        <patternFill patternType="solid">
          <fgColor indexed="64"/>
          <bgColor theme="9" tint="0.79998168889431442"/>
        </patternFill>
      </fill>
      <alignment horizontal="center"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auto="1"/>
        <name val="Aptos Display"/>
        <family val="2"/>
        <scheme val="major"/>
      </font>
      <numFmt numFmtId="30" formatCode="@"/>
      <fill>
        <patternFill patternType="solid">
          <fgColor indexed="64"/>
          <bgColor theme="9" tint="0.79998168889431442"/>
        </patternFill>
      </fill>
      <alignment horizontal="center"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auto="1"/>
        <name val="Aptos Display"/>
        <family val="2"/>
        <scheme val="major"/>
      </font>
      <fill>
        <patternFill patternType="solid">
          <fgColor indexed="64"/>
          <bgColor theme="9" tint="0.79998168889431442"/>
        </patternFill>
      </fill>
      <alignment horizontal="general"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auto="1"/>
        <name val="Aptos Display"/>
        <family val="2"/>
        <scheme val="major"/>
      </font>
      <numFmt numFmtId="30" formatCode="@"/>
      <fill>
        <patternFill patternType="solid">
          <fgColor indexed="64"/>
          <bgColor theme="9" tint="0.79998168889431442"/>
        </patternFill>
      </fill>
      <alignment horizontal="general"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auto="1"/>
        <name val="Aptos Display"/>
        <family val="2"/>
        <scheme val="major"/>
      </font>
      <fill>
        <patternFill patternType="solid">
          <fgColor indexed="64"/>
          <bgColor theme="9" tint="0.79998168889431442"/>
        </patternFill>
      </fill>
      <alignment horizontal="general"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auto="1"/>
        <name val="Aptos Display"/>
        <family val="2"/>
        <scheme val="major"/>
      </font>
      <fill>
        <patternFill patternType="solid">
          <fgColor indexed="64"/>
          <bgColor theme="9" tint="0.79998168889431442"/>
        </patternFill>
      </fill>
      <alignment horizontal="general"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border outline="0">
        <top style="thin">
          <color indexed="64"/>
        </top>
        <bottom style="thick">
          <color theme="6"/>
        </bottom>
      </border>
    </dxf>
    <dxf>
      <font>
        <b val="0"/>
        <i val="0"/>
        <strike val="0"/>
        <condense val="0"/>
        <extend val="0"/>
        <outline val="0"/>
        <shadow val="0"/>
        <u val="none"/>
        <vertAlign val="baseline"/>
        <sz val="11"/>
        <color auto="1"/>
        <name val="Aptos Display"/>
        <family val="2"/>
        <scheme val="major"/>
      </font>
      <fill>
        <patternFill patternType="solid">
          <fgColor indexed="64"/>
          <bgColor theme="9" tint="0.79998168889431442"/>
        </patternFill>
      </fill>
      <alignment horizontal="center" vertical="top" textRotation="0" wrapText="0" indent="0" justifyLastLine="0" shrinkToFit="0" readingOrder="0"/>
      <protection locked="0" hidden="0"/>
    </dxf>
    <dxf>
      <font>
        <b val="0"/>
        <i val="0"/>
        <strike val="0"/>
        <condense val="0"/>
        <extend val="0"/>
        <outline val="0"/>
        <shadow val="0"/>
        <u val="none"/>
        <vertAlign val="baseline"/>
        <sz val="11"/>
        <color theme="1"/>
        <name val="Aptos Display"/>
        <family val="2"/>
        <scheme val="major"/>
      </font>
      <numFmt numFmtId="3" formatCode="#,##0"/>
      <fill>
        <patternFill patternType="solid">
          <fgColor indexed="64"/>
          <bgColor theme="9" tint="0.79998168889431442"/>
        </patternFill>
      </fill>
      <alignment horizontal="center"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 formatCode="#,##0"/>
      <fill>
        <patternFill patternType="solid">
          <fgColor indexed="64"/>
          <bgColor theme="9" tint="0.79998168889431442"/>
        </patternFill>
      </fill>
      <alignment horizontal="center"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 formatCode="#,##0"/>
      <fill>
        <patternFill patternType="solid">
          <fgColor indexed="64"/>
          <bgColor theme="9" tint="0.79998168889431442"/>
        </patternFill>
      </fill>
      <alignment horizontal="center"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 formatCode="#,##0"/>
      <fill>
        <patternFill patternType="solid">
          <fgColor indexed="64"/>
          <bgColor theme="9" tint="0.79998168889431442"/>
        </patternFill>
      </fill>
      <alignment horizontal="center"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 formatCode="#,##0"/>
      <fill>
        <patternFill patternType="solid">
          <fgColor indexed="64"/>
          <bgColor theme="9" tint="0.79998168889431442"/>
        </patternFill>
      </fill>
      <alignment horizontal="center"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 formatCode="#,##0"/>
      <fill>
        <patternFill patternType="solid">
          <fgColor indexed="64"/>
          <bgColor theme="9" tint="0.79998168889431442"/>
        </patternFill>
      </fill>
      <alignment horizontal="center"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 formatCode="#,##0"/>
      <fill>
        <patternFill patternType="solid">
          <fgColor indexed="64"/>
          <bgColor theme="9" tint="0.79998168889431442"/>
        </patternFill>
      </fill>
      <alignment horizontal="center"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 formatCode="#,##0"/>
      <fill>
        <patternFill patternType="solid">
          <fgColor indexed="64"/>
          <bgColor theme="9" tint="0.79998168889431442"/>
        </patternFill>
      </fill>
      <alignment horizontal="center"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numFmt numFmtId="3" formatCode="#,##0"/>
      <fill>
        <patternFill patternType="solid">
          <fgColor indexed="64"/>
          <bgColor theme="9" tint="0.79998168889431442"/>
        </patternFill>
      </fill>
      <alignment horizontal="center"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fill>
        <patternFill patternType="solid">
          <fgColor indexed="64"/>
          <bgColor theme="9" tint="0.79998168889431442"/>
        </patternFill>
      </fill>
      <alignment horizontal="general" vertical="top" textRotation="0" wrapText="0"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font>
        <b val="0"/>
        <i val="0"/>
        <strike val="0"/>
        <condense val="0"/>
        <extend val="0"/>
        <outline val="0"/>
        <shadow val="0"/>
        <u val="none"/>
        <vertAlign val="baseline"/>
        <sz val="11"/>
        <color theme="1"/>
        <name val="Aptos Display"/>
        <family val="2"/>
        <scheme val="major"/>
      </font>
      <fill>
        <patternFill patternType="solid">
          <fgColor indexed="64"/>
          <bgColor theme="9" tint="0.79998168889431442"/>
        </patternFill>
      </fill>
      <alignment horizontal="general"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border outline="0">
        <top style="thin">
          <color indexed="64"/>
        </top>
        <bottom style="thick">
          <color theme="6"/>
        </bottom>
      </border>
    </dxf>
    <dxf>
      <font>
        <b val="0"/>
        <i val="0"/>
        <strike val="0"/>
        <condense val="0"/>
        <extend val="0"/>
        <outline val="0"/>
        <shadow val="0"/>
        <u val="none"/>
        <vertAlign val="baseline"/>
        <sz val="11"/>
        <color theme="1"/>
        <name val="Aptos Display"/>
        <family val="2"/>
        <scheme val="major"/>
      </font>
      <fill>
        <patternFill patternType="solid">
          <fgColor indexed="64"/>
          <bgColor theme="9" tint="0.79998168889431442"/>
        </patternFill>
      </fill>
      <alignment horizontal="center" vertical="top" textRotation="0" wrapText="0" indent="0" justifyLastLine="0" shrinkToFit="0" readingOrder="0"/>
      <protection locked="0" hidden="0"/>
    </dxf>
    <dxf>
      <font>
        <b/>
        <i val="0"/>
        <strike val="0"/>
        <condense val="0"/>
        <extend val="0"/>
        <outline val="0"/>
        <shadow val="0"/>
        <u val="none"/>
        <vertAlign val="baseline"/>
        <sz val="11"/>
        <color theme="1"/>
        <name val="Aptos Display"/>
        <family val="2"/>
        <scheme val="major"/>
      </font>
      <alignment horizontal="center" vertical="bottom" textRotation="0" wrapText="1" indent="0" justifyLastLine="0" shrinkToFit="0" readingOrder="0"/>
    </dxf>
    <dxf>
      <numFmt numFmtId="30" formatCode="@"/>
      <fill>
        <patternFill patternType="solid">
          <fgColor indexed="64"/>
          <bgColor theme="9" tint="0.79998168889431442"/>
        </patternFill>
      </fill>
      <alignment horizontal="left"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numFmt numFmtId="30" formatCode="@"/>
      <fill>
        <patternFill patternType="solid">
          <fgColor indexed="64"/>
          <bgColor theme="9" tint="0.79998168889431442"/>
        </patternFill>
      </fill>
      <alignment horizontal="left"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numFmt numFmtId="30" formatCode="@"/>
      <fill>
        <patternFill patternType="solid">
          <fgColor indexed="64"/>
          <bgColor theme="9" tint="0.79998168889431442"/>
        </patternFill>
      </fill>
      <alignment horizontal="left"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numFmt numFmtId="30" formatCode="@"/>
      <fill>
        <patternFill patternType="solid">
          <fgColor indexed="64"/>
          <bgColor theme="9" tint="0.79998168889431442"/>
        </patternFill>
      </fill>
      <alignment horizontal="left" vertical="top" textRotation="0" wrapText="1" indent="0" justifyLastLine="0" shrinkToFit="0" readingOrder="0"/>
      <border diagonalUp="0" diagonalDown="0">
        <left style="thick">
          <color theme="6"/>
        </left>
        <right style="thick">
          <color theme="6"/>
        </right>
        <top style="thick">
          <color theme="6"/>
        </top>
        <bottom style="thick">
          <color theme="6"/>
        </bottom>
        <vertical/>
        <horizontal/>
      </border>
      <protection locked="0" hidden="0"/>
    </dxf>
    <dxf>
      <border outline="0">
        <top style="thin">
          <color theme="1"/>
        </top>
        <bottom style="thick">
          <color theme="6"/>
        </bottom>
      </border>
    </dxf>
    <dxf>
      <fill>
        <patternFill patternType="solid">
          <fgColor indexed="64"/>
          <bgColor theme="9" tint="0.79998168889431442"/>
        </patternFill>
      </fill>
      <alignment horizontal="left" vertical="top" textRotation="0" wrapText="1" indent="0" justifyLastLine="0" shrinkToFit="0" readingOrder="0"/>
      <protection locked="0" hidden="0"/>
    </dxf>
    <dxf>
      <font>
        <b/>
        <i val="0"/>
        <strike val="0"/>
        <condense val="0"/>
        <extend val="0"/>
        <outline val="0"/>
        <shadow val="0"/>
        <u val="none"/>
        <vertAlign val="baseline"/>
        <sz val="11"/>
        <color theme="1"/>
        <name val="Aptos Display"/>
        <family val="2"/>
        <scheme val="major"/>
      </font>
      <alignment horizontal="left" vertical="bottom" textRotation="0" wrapText="1" indent="0" justifyLastLine="0" shrinkToFit="0" readingOrder="0"/>
    </dxf>
  </dxfs>
  <tableStyles count="0" defaultTableStyle="TableStyleMedium2" defaultPivotStyle="PivotStyleLight16"/>
  <colors>
    <mruColors>
      <color rgb="FFA50021"/>
      <color rgb="FFFF99FF"/>
      <color rgb="FF99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j-lt"/>
                <a:ea typeface="+mn-ea"/>
                <a:cs typeface="+mn-cs"/>
              </a:defRPr>
            </a:pPr>
            <a:r>
              <a:rPr lang="en-US" b="1">
                <a:solidFill>
                  <a:sysClr val="windowText" lastClr="000000"/>
                </a:solidFill>
                <a:latin typeface="+mj-lt"/>
              </a:rPr>
              <a:t>Population</a:t>
            </a:r>
            <a:r>
              <a:rPr lang="en-US" b="1" baseline="0">
                <a:solidFill>
                  <a:sysClr val="windowText" lastClr="000000"/>
                </a:solidFill>
                <a:latin typeface="+mj-lt"/>
              </a:rPr>
              <a:t> served by the public water supply system </a:t>
            </a:r>
          </a:p>
          <a:p>
            <a:pPr>
              <a:defRPr b="1">
                <a:solidFill>
                  <a:sysClr val="windowText" lastClr="000000"/>
                </a:solidFill>
                <a:latin typeface="+mj-lt"/>
              </a:defRPr>
            </a:pPr>
            <a:r>
              <a:rPr lang="en-US" b="1" baseline="0">
                <a:solidFill>
                  <a:sysClr val="windowText" lastClr="000000"/>
                </a:solidFill>
                <a:latin typeface="+mj-lt"/>
              </a:rPr>
              <a:t>(both in the community and in any retail customer communities)</a:t>
            </a:r>
            <a:endParaRPr lang="en-US" b="1">
              <a:solidFill>
                <a:sysClr val="windowText" lastClr="000000"/>
              </a:solidFill>
              <a:latin typeface="+mj-lt"/>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j-lt"/>
              <a:ea typeface="+mn-ea"/>
              <a:cs typeface="+mn-cs"/>
            </a:defRPr>
          </a:pPr>
          <a:endParaRPr lang="en-US"/>
        </a:p>
      </c:txPr>
    </c:title>
    <c:autoTitleDeleted val="0"/>
    <c:plotArea>
      <c:layout/>
      <c:barChart>
        <c:barDir val="col"/>
        <c:grouping val="clustered"/>
        <c:varyColors val="0"/>
        <c:ser>
          <c:idx val="0"/>
          <c:order val="1"/>
          <c:tx>
            <c:strRef>
              <c:f>'4_Historic_Population'!$D$3</c:f>
              <c:strCache>
                <c:ptCount val="1"/>
                <c:pt idx="0">
                  <c:v>Total population served by the public water supply system (includes people in the community plus people in any retail customer communities)</c:v>
                </c:pt>
              </c:strCache>
            </c:strRef>
          </c:tx>
          <c:spPr>
            <a:solidFill>
              <a:schemeClr val="tx2">
                <a:lumMod val="50000"/>
                <a:lumOff val="50000"/>
              </a:schemeClr>
            </a:solidFill>
            <a:ln>
              <a:noFill/>
            </a:ln>
            <a:effectLst/>
          </c:spPr>
          <c:invertIfNegative val="0"/>
          <c:cat>
            <c:numRef>
              <c:f>'4_Historic_Population'!$A$4:$A$13</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'4_Historic_Population'!$D$4:$D$13</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9-3B27-4289-B620-14D80A08CD99}"/>
            </c:ext>
          </c:extLst>
        </c:ser>
        <c:dLbls>
          <c:showLegendKey val="0"/>
          <c:showVal val="0"/>
          <c:showCatName val="0"/>
          <c:showSerName val="0"/>
          <c:showPercent val="0"/>
          <c:showBubbleSize val="0"/>
        </c:dLbls>
        <c:gapWidth val="219"/>
        <c:axId val="1474857039"/>
        <c:axId val="1474857519"/>
      </c:barChart>
      <c:barChart>
        <c:barDir val="col"/>
        <c:grouping val="clustered"/>
        <c:varyColors val="0"/>
        <c:ser>
          <c:idx val="7"/>
          <c:order val="0"/>
          <c:tx>
            <c:strRef>
              <c:f>'4_Historic_Population'!$C$3</c:f>
              <c:strCache>
                <c:ptCount val="1"/>
                <c:pt idx="0">
                  <c:v>Population served in your community by the public water supply system</c:v>
                </c:pt>
              </c:strCache>
            </c:strRef>
          </c:tx>
          <c:spPr>
            <a:solidFill>
              <a:schemeClr val="tx2">
                <a:lumMod val="90000"/>
                <a:lumOff val="10000"/>
              </a:schemeClr>
            </a:solidFill>
            <a:ln>
              <a:noFill/>
            </a:ln>
            <a:effectLst/>
          </c:spPr>
          <c:invertIfNegative val="0"/>
          <c:cat>
            <c:numRef>
              <c:f>'4_Historic_Population'!$A$4:$A$13</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'4_Historic_Population'!$C$4:$C$13</c:f>
              <c:numCache>
                <c:formatCode>#,##0</c:formatCode>
                <c:ptCount val="10"/>
              </c:numCache>
            </c:numRef>
          </c:val>
          <c:extLst>
            <c:ext xmlns:c16="http://schemas.microsoft.com/office/drawing/2014/chart" uri="{C3380CC4-5D6E-409C-BE32-E72D297353CC}">
              <c16:uniqueId val="{00000008-3B27-4289-B620-14D80A08CD99}"/>
            </c:ext>
          </c:extLst>
        </c:ser>
        <c:dLbls>
          <c:showLegendKey val="0"/>
          <c:showVal val="0"/>
          <c:showCatName val="0"/>
          <c:showSerName val="0"/>
          <c:showPercent val="0"/>
          <c:showBubbleSize val="0"/>
        </c:dLbls>
        <c:gapWidth val="219"/>
        <c:axId val="1307078192"/>
        <c:axId val="1307058512"/>
      </c:barChart>
      <c:lineChart>
        <c:grouping val="standard"/>
        <c:varyColors val="0"/>
        <c:ser>
          <c:idx val="1"/>
          <c:order val="2"/>
          <c:tx>
            <c:strRef>
              <c:f>'4_Historic_Population'!$Q$3</c:f>
              <c:strCache>
                <c:ptCount val="1"/>
                <c:pt idx="0">
                  <c:v>Scale for left axis on chart</c:v>
                </c:pt>
              </c:strCache>
            </c:strRef>
          </c:tx>
          <c:spPr>
            <a:ln w="0" cap="rnd">
              <a:solidFill>
                <a:schemeClr val="bg1">
                  <a:alpha val="0"/>
                </a:schemeClr>
              </a:solidFill>
              <a:round/>
            </a:ln>
            <a:effectLst/>
          </c:spPr>
          <c:marker>
            <c:symbol val="none"/>
          </c:marker>
          <c:cat>
            <c:numRef>
              <c:f>'4_Historic_Population'!$A$4:$A$13</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'4_Historic_Population'!$Q$4:$Q$13</c:f>
              <c:numCache>
                <c:formatCode>#,##0</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0-B621-4671-A871-3B8AC158544D}"/>
            </c:ext>
          </c:extLst>
        </c:ser>
        <c:dLbls>
          <c:showLegendKey val="0"/>
          <c:showVal val="0"/>
          <c:showCatName val="0"/>
          <c:showSerName val="0"/>
          <c:showPercent val="0"/>
          <c:showBubbleSize val="0"/>
        </c:dLbls>
        <c:marker val="1"/>
        <c:smooth val="0"/>
        <c:axId val="1474857039"/>
        <c:axId val="1474857519"/>
      </c:lineChart>
      <c:lineChart>
        <c:grouping val="standard"/>
        <c:varyColors val="0"/>
        <c:ser>
          <c:idx val="2"/>
          <c:order val="3"/>
          <c:tx>
            <c:strRef>
              <c:f>'4_Historic_Population'!$R$3</c:f>
              <c:strCache>
                <c:ptCount val="1"/>
                <c:pt idx="0">
                  <c:v>Scale for right axis on chart</c:v>
                </c:pt>
              </c:strCache>
            </c:strRef>
          </c:tx>
          <c:spPr>
            <a:ln w="0" cap="rnd">
              <a:solidFill>
                <a:schemeClr val="bg1">
                  <a:alpha val="0"/>
                </a:schemeClr>
              </a:solidFill>
              <a:round/>
            </a:ln>
            <a:effectLst/>
          </c:spPr>
          <c:marker>
            <c:symbol val="none"/>
          </c:marker>
          <c:cat>
            <c:numRef>
              <c:f>'4_Historic_Population'!$A$4:$A$13</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'4_Historic_Population'!$R$4:$R$13</c:f>
              <c:numCache>
                <c:formatCode>#,##0</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1-B621-4671-A871-3B8AC158544D}"/>
            </c:ext>
          </c:extLst>
        </c:ser>
        <c:dLbls>
          <c:showLegendKey val="0"/>
          <c:showVal val="0"/>
          <c:showCatName val="0"/>
          <c:showSerName val="0"/>
          <c:showPercent val="0"/>
          <c:showBubbleSize val="0"/>
        </c:dLbls>
        <c:marker val="1"/>
        <c:smooth val="0"/>
        <c:axId val="1307078192"/>
        <c:axId val="1307058512"/>
      </c:lineChart>
      <c:catAx>
        <c:axId val="14748570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74857519"/>
        <c:crosses val="autoZero"/>
        <c:auto val="1"/>
        <c:lblAlgn val="ctr"/>
        <c:lblOffset val="100"/>
        <c:noMultiLvlLbl val="0"/>
      </c:catAx>
      <c:valAx>
        <c:axId val="1474857519"/>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Number of people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74857039"/>
        <c:crosses val="autoZero"/>
        <c:crossBetween val="between"/>
      </c:valAx>
      <c:valAx>
        <c:axId val="1307058512"/>
        <c:scaling>
          <c:orientation val="minMax"/>
          <c:min val="0"/>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07078192"/>
        <c:crosses val="max"/>
        <c:crossBetween val="between"/>
      </c:valAx>
      <c:catAx>
        <c:axId val="1307078192"/>
        <c:scaling>
          <c:orientation val="minMax"/>
        </c:scaling>
        <c:delete val="1"/>
        <c:axPos val="b"/>
        <c:numFmt formatCode="General" sourceLinked="1"/>
        <c:majorTickMark val="out"/>
        <c:minorTickMark val="none"/>
        <c:tickLblPos val="nextTo"/>
        <c:crossAx val="1307058512"/>
        <c:crossesAt val="0"/>
        <c:auto val="1"/>
        <c:lblAlgn val="ctr"/>
        <c:lblOffset val="100"/>
        <c:noMultiLvlLbl val="0"/>
      </c:cat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latin typeface="+mj-lt"/>
              </a:rPr>
              <a:t>Projected average and maximum</a:t>
            </a:r>
            <a:r>
              <a:rPr lang="en-US" b="1" baseline="0">
                <a:latin typeface="+mj-lt"/>
              </a:rPr>
              <a:t> day total water demand</a:t>
            </a:r>
            <a:endParaRPr lang="en-US" b="1">
              <a:latin typeface="+mj-lt"/>
            </a:endParaRPr>
          </a:p>
          <a:p>
            <a:pPr>
              <a:defRPr/>
            </a:pPr>
            <a:r>
              <a:rPr lang="en-US" sz="1400" b="1" i="0" u="none" strike="noStrike" baseline="0">
                <a:effectLst/>
                <a:latin typeface="+mj-lt"/>
              </a:rPr>
              <a:t>(gallons per day)</a:t>
            </a:r>
            <a:endParaRPr lang="en-US" b="1">
              <a:latin typeface="+mj-l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5150113448831232E-2"/>
          <c:y val="0.17768636250311642"/>
          <c:w val="0.89785023271113706"/>
          <c:h val="0.57824211764105404"/>
        </c:manualLayout>
      </c:layout>
      <c:barChart>
        <c:barDir val="col"/>
        <c:grouping val="stacked"/>
        <c:varyColors val="0"/>
        <c:ser>
          <c:idx val="0"/>
          <c:order val="0"/>
          <c:tx>
            <c:strRef>
              <c:f>'14_Future_Demand_Baseline'!$B$3</c:f>
              <c:strCache>
                <c:ptCount val="1"/>
                <c:pt idx="0">
                  <c:v>Average day demand - Total (gallons per day)</c:v>
                </c:pt>
              </c:strCache>
            </c:strRef>
          </c:tx>
          <c:spPr>
            <a:solidFill>
              <a:schemeClr val="accent1"/>
            </a:solidFill>
            <a:ln>
              <a:noFill/>
            </a:ln>
            <a:effectLst/>
          </c:spPr>
          <c:invertIfNegative val="0"/>
          <c:cat>
            <c:strRef>
              <c:f>'14_Future_Demand_Baseline'!$A$4:$A$16</c:f>
              <c:strCache>
                <c:ptCount val="13"/>
                <c:pt idx="0">
                  <c:v>2030</c:v>
                </c:pt>
                <c:pt idx="1">
                  <c:v>2031</c:v>
                </c:pt>
                <c:pt idx="2">
                  <c:v>2032</c:v>
                </c:pt>
                <c:pt idx="3">
                  <c:v>2033</c:v>
                </c:pt>
                <c:pt idx="4">
                  <c:v>2034</c:v>
                </c:pt>
                <c:pt idx="5">
                  <c:v>2035</c:v>
                </c:pt>
                <c:pt idx="6">
                  <c:v>2036</c:v>
                </c:pt>
                <c:pt idx="7">
                  <c:v>2037</c:v>
                </c:pt>
                <c:pt idx="8">
                  <c:v>2038</c:v>
                </c:pt>
                <c:pt idx="9">
                  <c:v>2039</c:v>
                </c:pt>
                <c:pt idx="10">
                  <c:v>2040</c:v>
                </c:pt>
                <c:pt idx="11">
                  <c:v>2050</c:v>
                </c:pt>
                <c:pt idx="12">
                  <c:v>Ultimate</c:v>
                </c:pt>
              </c:strCache>
            </c:strRef>
          </c:cat>
          <c:val>
            <c:numRef>
              <c:f>'14_Future_Demand_Baseline'!$B$4:$B$16</c:f>
              <c:numCache>
                <c:formatCode>#,##0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53E7-4155-8267-319458726755}"/>
            </c:ext>
          </c:extLst>
        </c:ser>
        <c:ser>
          <c:idx val="1"/>
          <c:order val="1"/>
          <c:tx>
            <c:strRef>
              <c:f>'14_Future_Demand_Baseline'!$E$3</c:f>
              <c:strCache>
                <c:ptCount val="1"/>
                <c:pt idx="0">
                  <c:v>Maximum day demand - Total (gallons per day)</c:v>
                </c:pt>
              </c:strCache>
            </c:strRef>
          </c:tx>
          <c:spPr>
            <a:solidFill>
              <a:schemeClr val="accent2"/>
            </a:solidFill>
            <a:ln>
              <a:noFill/>
            </a:ln>
            <a:effectLst/>
          </c:spPr>
          <c:invertIfNegative val="0"/>
          <c:cat>
            <c:strRef>
              <c:f>'14_Future_Demand_Baseline'!$A$4:$A$16</c:f>
              <c:strCache>
                <c:ptCount val="13"/>
                <c:pt idx="0">
                  <c:v>2030</c:v>
                </c:pt>
                <c:pt idx="1">
                  <c:v>2031</c:v>
                </c:pt>
                <c:pt idx="2">
                  <c:v>2032</c:v>
                </c:pt>
                <c:pt idx="3">
                  <c:v>2033</c:v>
                </c:pt>
                <c:pt idx="4">
                  <c:v>2034</c:v>
                </c:pt>
                <c:pt idx="5">
                  <c:v>2035</c:v>
                </c:pt>
                <c:pt idx="6">
                  <c:v>2036</c:v>
                </c:pt>
                <c:pt idx="7">
                  <c:v>2037</c:v>
                </c:pt>
                <c:pt idx="8">
                  <c:v>2038</c:v>
                </c:pt>
                <c:pt idx="9">
                  <c:v>2039</c:v>
                </c:pt>
                <c:pt idx="10">
                  <c:v>2040</c:v>
                </c:pt>
                <c:pt idx="11">
                  <c:v>2050</c:v>
                </c:pt>
                <c:pt idx="12">
                  <c:v>Ultimate</c:v>
                </c:pt>
              </c:strCache>
            </c:strRef>
          </c:cat>
          <c:val>
            <c:numRef>
              <c:f>'14_Future_Demand_Baseline'!$E$4:$E$16</c:f>
              <c:numCache>
                <c:formatCode>#,##0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1-53E7-4155-8267-319458726755}"/>
            </c:ext>
          </c:extLst>
        </c:ser>
        <c:dLbls>
          <c:showLegendKey val="0"/>
          <c:showVal val="0"/>
          <c:showCatName val="0"/>
          <c:showSerName val="0"/>
          <c:showPercent val="0"/>
          <c:showBubbleSize val="0"/>
        </c:dLbls>
        <c:gapWidth val="150"/>
        <c:overlap val="100"/>
        <c:axId val="1095160608"/>
        <c:axId val="1095168768"/>
      </c:barChart>
      <c:catAx>
        <c:axId val="10951606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95168768"/>
        <c:crosses val="autoZero"/>
        <c:auto val="1"/>
        <c:lblAlgn val="ctr"/>
        <c:lblOffset val="100"/>
        <c:noMultiLvlLbl val="0"/>
      </c:catAx>
      <c:valAx>
        <c:axId val="109516876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95160608"/>
        <c:crosses val="autoZero"/>
        <c:crossBetween val="between"/>
      </c:valAx>
      <c:spPr>
        <a:noFill/>
        <a:ln>
          <a:noFill/>
        </a:ln>
        <a:effectLst/>
      </c:spPr>
    </c:plotArea>
    <c:legend>
      <c:legendPos val="b"/>
      <c:layout>
        <c:manualLayout>
          <c:xMode val="edge"/>
          <c:yMode val="edge"/>
          <c:x val="5.4401674280685146E-2"/>
          <c:y val="0.85757827391994867"/>
          <c:w val="0.89119665143862969"/>
          <c:h val="0.12746286295364911"/>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ysClr val="windowText" lastClr="000000"/>
                </a:solidFill>
                <a:latin typeface="+mn-lt"/>
                <a:ea typeface="+mn-ea"/>
                <a:cs typeface="+mn-cs"/>
              </a:defRPr>
            </a:pPr>
            <a:r>
              <a:rPr lang="en-US" sz="1000" b="1">
                <a:latin typeface="+mj-lt"/>
              </a:rPr>
              <a:t>Current versus Potential Future </a:t>
            </a:r>
          </a:p>
          <a:p>
            <a:pPr>
              <a:defRPr sz="1000"/>
            </a:pPr>
            <a:r>
              <a:rPr lang="en-US" sz="1000" b="1">
                <a:latin typeface="+mj-lt"/>
              </a:rPr>
              <a:t>Per Person</a:t>
            </a:r>
          </a:p>
          <a:p>
            <a:pPr>
              <a:defRPr sz="1000"/>
            </a:pPr>
            <a:r>
              <a:rPr lang="en-US" sz="1000" b="1">
                <a:latin typeface="+mj-lt"/>
              </a:rPr>
              <a:t>Indoor and Outdoor Water Demand</a:t>
            </a:r>
          </a:p>
          <a:p>
            <a:pPr>
              <a:defRPr sz="1000"/>
            </a:pPr>
            <a:r>
              <a:rPr lang="en-US" sz="1000" b="1">
                <a:latin typeface="+mj-lt"/>
              </a:rPr>
              <a:t>(If Water Conservation Goals are Met)</a:t>
            </a:r>
          </a:p>
        </c:rich>
      </c:tx>
      <c:overlay val="0"/>
      <c:spPr>
        <a:noFill/>
        <a:ln>
          <a:noFill/>
        </a:ln>
        <a:effectLst/>
      </c:spPr>
      <c:txPr>
        <a:bodyPr rot="0" spcFirstLastPara="1" vertOverflow="ellipsis" vert="horz" wrap="square" anchor="ctr" anchorCtr="1"/>
        <a:lstStyle/>
        <a:p>
          <a:pPr>
            <a:defRPr sz="1000" b="0"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stacked"/>
        <c:varyColors val="0"/>
        <c:ser>
          <c:idx val="0"/>
          <c:order val="0"/>
          <c:tx>
            <c:strRef>
              <c:f>'15_Future_Conservation_Targets'!$A$4</c:f>
              <c:strCache>
                <c:ptCount val="1"/>
                <c:pt idx="0">
                  <c:v>Indoor water demand per person (gallons per person per day)</c:v>
                </c:pt>
              </c:strCache>
            </c:strRef>
          </c:tx>
          <c:spPr>
            <a:solidFill>
              <a:schemeClr val="tx2">
                <a:lumMod val="90000"/>
                <a:lumOff val="10000"/>
              </a:schemeClr>
            </a:solidFill>
            <a:ln>
              <a:noFill/>
            </a:ln>
            <a:effectLst/>
          </c:spPr>
          <c:invertIfNegative val="0"/>
          <c:cat>
            <c:strRef>
              <c:f>'15_Future_Conservation_Targets'!$B$3:$E$3</c:f>
              <c:strCache>
                <c:ptCount val="4"/>
                <c:pt idx="0">
                  <c:v>Historical average water demand (2016-2025) </c:v>
                </c:pt>
                <c:pt idx="1">
                  <c:v>2030 target water demand</c:v>
                </c:pt>
                <c:pt idx="2">
                  <c:v>2040 target water demand</c:v>
                </c:pt>
                <c:pt idx="3">
                  <c:v>2050 target water demand</c:v>
                </c:pt>
              </c:strCache>
            </c:strRef>
          </c:cat>
          <c:val>
            <c:numRef>
              <c:f>'15_Future_Conservation_Targets'!$B$4:$E$4</c:f>
              <c:numCache>
                <c:formatCode>#,##0</c:formatCode>
                <c:ptCount val="4"/>
                <c:pt idx="0">
                  <c:v>0</c:v>
                </c:pt>
              </c:numCache>
            </c:numRef>
          </c:val>
          <c:extLst>
            <c:ext xmlns:c16="http://schemas.microsoft.com/office/drawing/2014/chart" uri="{C3380CC4-5D6E-409C-BE32-E72D297353CC}">
              <c16:uniqueId val="{00000000-6EE5-4D12-8842-A7B1D8BF6C6B}"/>
            </c:ext>
          </c:extLst>
        </c:ser>
        <c:ser>
          <c:idx val="1"/>
          <c:order val="1"/>
          <c:tx>
            <c:strRef>
              <c:f>'15_Future_Conservation_Targets'!$A$5</c:f>
              <c:strCache>
                <c:ptCount val="1"/>
                <c:pt idx="0">
                  <c:v>Outdoor water demand per person (gallons per person per day)</c:v>
                </c:pt>
              </c:strCache>
            </c:strRef>
          </c:tx>
          <c:spPr>
            <a:solidFill>
              <a:schemeClr val="accent6"/>
            </a:solidFill>
            <a:ln>
              <a:noFill/>
            </a:ln>
            <a:effectLst/>
          </c:spPr>
          <c:invertIfNegative val="0"/>
          <c:cat>
            <c:strRef>
              <c:f>'15_Future_Conservation_Targets'!$B$3:$E$3</c:f>
              <c:strCache>
                <c:ptCount val="4"/>
                <c:pt idx="0">
                  <c:v>Historical average water demand (2016-2025) </c:v>
                </c:pt>
                <c:pt idx="1">
                  <c:v>2030 target water demand</c:v>
                </c:pt>
                <c:pt idx="2">
                  <c:v>2040 target water demand</c:v>
                </c:pt>
                <c:pt idx="3">
                  <c:v>2050 target water demand</c:v>
                </c:pt>
              </c:strCache>
            </c:strRef>
          </c:cat>
          <c:val>
            <c:numRef>
              <c:f>'15_Future_Conservation_Targets'!$B$5:$E$5</c:f>
              <c:numCache>
                <c:formatCode>#,##0</c:formatCode>
                <c:ptCount val="4"/>
                <c:pt idx="0">
                  <c:v>0</c:v>
                </c:pt>
              </c:numCache>
            </c:numRef>
          </c:val>
          <c:extLst>
            <c:ext xmlns:c16="http://schemas.microsoft.com/office/drawing/2014/chart" uri="{C3380CC4-5D6E-409C-BE32-E72D297353CC}">
              <c16:uniqueId val="{00000001-6EE5-4D12-8842-A7B1D8BF6C6B}"/>
            </c:ext>
          </c:extLst>
        </c:ser>
        <c:dLbls>
          <c:showLegendKey val="0"/>
          <c:showVal val="0"/>
          <c:showCatName val="0"/>
          <c:showSerName val="0"/>
          <c:showPercent val="0"/>
          <c:showBubbleSize val="0"/>
        </c:dLbls>
        <c:gapWidth val="150"/>
        <c:overlap val="100"/>
        <c:axId val="186086176"/>
        <c:axId val="186092416"/>
      </c:barChart>
      <c:catAx>
        <c:axId val="1860861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186092416"/>
        <c:crosses val="autoZero"/>
        <c:auto val="1"/>
        <c:lblAlgn val="ctr"/>
        <c:lblOffset val="100"/>
        <c:noMultiLvlLbl val="0"/>
      </c:catAx>
      <c:valAx>
        <c:axId val="18609241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US"/>
                  <a:t>Gallons per person per day</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86086176"/>
        <c:crosses val="autoZero"/>
        <c:crossBetween val="between"/>
      </c:valAx>
      <c:spPr>
        <a:noFill/>
        <a:ln>
          <a:noFill/>
        </a:ln>
        <a:effectLst/>
      </c:spPr>
    </c:plotArea>
    <c:legend>
      <c:legendPos val="b"/>
      <c:layout>
        <c:manualLayout>
          <c:xMode val="edge"/>
          <c:yMode val="edge"/>
          <c:x val="7.1415670943229995E-2"/>
          <c:y val="0.80632634011070492"/>
          <c:w val="0.88514031899858692"/>
          <c:h val="0.17001903235189395"/>
        </c:manualLayout>
      </c:layout>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ysClr val="windowText" lastClr="000000"/>
                </a:solidFill>
                <a:latin typeface="+mn-lt"/>
                <a:ea typeface="+mn-ea"/>
                <a:cs typeface="+mn-cs"/>
              </a:defRPr>
            </a:pPr>
            <a:r>
              <a:rPr lang="en-US" sz="1000" b="1">
                <a:latin typeface="+mj-lt"/>
              </a:rPr>
              <a:t>Current versus Potential Future</a:t>
            </a:r>
          </a:p>
          <a:p>
            <a:pPr>
              <a:defRPr sz="1000"/>
            </a:pPr>
            <a:r>
              <a:rPr lang="en-US" sz="1000" b="1">
                <a:latin typeface="+mj-lt"/>
              </a:rPr>
              <a:t>Per Person</a:t>
            </a:r>
          </a:p>
          <a:p>
            <a:pPr>
              <a:defRPr sz="1000"/>
            </a:pPr>
            <a:r>
              <a:rPr lang="en-US" sz="1000" b="1">
                <a:latin typeface="+mj-lt"/>
              </a:rPr>
              <a:t>Residential and Non-residential Water Demand</a:t>
            </a:r>
          </a:p>
          <a:p>
            <a:pPr>
              <a:defRPr sz="1000"/>
            </a:pPr>
            <a:r>
              <a:rPr lang="en-US" sz="1000" b="1">
                <a:latin typeface="+mj-lt"/>
              </a:rPr>
              <a:t>(If Water Conservation Goals are Met)</a:t>
            </a:r>
          </a:p>
        </c:rich>
      </c:tx>
      <c:overlay val="0"/>
      <c:spPr>
        <a:noFill/>
        <a:ln>
          <a:noFill/>
        </a:ln>
        <a:effectLst/>
      </c:spPr>
      <c:txPr>
        <a:bodyPr rot="0" spcFirstLastPara="1" vertOverflow="ellipsis" vert="horz" wrap="square" anchor="ctr" anchorCtr="1"/>
        <a:lstStyle/>
        <a:p>
          <a:pPr>
            <a:defRPr sz="1000" b="0"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stacked"/>
        <c:varyColors val="0"/>
        <c:ser>
          <c:idx val="0"/>
          <c:order val="0"/>
          <c:tx>
            <c:strRef>
              <c:f>'15_Future_Conservation_Targets'!$A$7</c:f>
              <c:strCache>
                <c:ptCount val="1"/>
                <c:pt idx="0">
                  <c:v>Residential water demand per person (gallons per person per day)</c:v>
                </c:pt>
              </c:strCache>
            </c:strRef>
          </c:tx>
          <c:spPr>
            <a:solidFill>
              <a:schemeClr val="tx2">
                <a:lumMod val="90000"/>
                <a:lumOff val="10000"/>
              </a:schemeClr>
            </a:solidFill>
            <a:ln>
              <a:noFill/>
            </a:ln>
            <a:effectLst/>
          </c:spPr>
          <c:invertIfNegative val="0"/>
          <c:cat>
            <c:strRef>
              <c:f>'15_Future_Conservation_Targets'!$B$3:$E$3</c:f>
              <c:strCache>
                <c:ptCount val="4"/>
                <c:pt idx="0">
                  <c:v>Historical average water demand (2016-2025) </c:v>
                </c:pt>
                <c:pt idx="1">
                  <c:v>2030 target water demand</c:v>
                </c:pt>
                <c:pt idx="2">
                  <c:v>2040 target water demand</c:v>
                </c:pt>
                <c:pt idx="3">
                  <c:v>2050 target water demand</c:v>
                </c:pt>
              </c:strCache>
            </c:strRef>
          </c:cat>
          <c:val>
            <c:numRef>
              <c:f>'15_Future_Conservation_Targets'!$B$7:$E$7</c:f>
              <c:numCache>
                <c:formatCode>#,##0</c:formatCode>
                <c:ptCount val="4"/>
                <c:pt idx="0">
                  <c:v>0</c:v>
                </c:pt>
              </c:numCache>
            </c:numRef>
          </c:val>
          <c:extLst>
            <c:ext xmlns:c16="http://schemas.microsoft.com/office/drawing/2014/chart" uri="{C3380CC4-5D6E-409C-BE32-E72D297353CC}">
              <c16:uniqueId val="{00000000-4C98-4AAE-A453-C8AC726E0B3A}"/>
            </c:ext>
          </c:extLst>
        </c:ser>
        <c:ser>
          <c:idx val="1"/>
          <c:order val="1"/>
          <c:tx>
            <c:strRef>
              <c:f>'15_Future_Conservation_Targets'!$A$8</c:f>
              <c:strCache>
                <c:ptCount val="1"/>
                <c:pt idx="0">
                  <c:v>Non-residential water demand per person (gallons per person per day)</c:v>
                </c:pt>
              </c:strCache>
            </c:strRef>
          </c:tx>
          <c:spPr>
            <a:solidFill>
              <a:schemeClr val="tx2">
                <a:lumMod val="50000"/>
                <a:lumOff val="50000"/>
              </a:schemeClr>
            </a:solidFill>
            <a:ln>
              <a:noFill/>
            </a:ln>
            <a:effectLst/>
          </c:spPr>
          <c:invertIfNegative val="0"/>
          <c:cat>
            <c:strRef>
              <c:f>'15_Future_Conservation_Targets'!$B$3:$E$3</c:f>
              <c:strCache>
                <c:ptCount val="4"/>
                <c:pt idx="0">
                  <c:v>Historical average water demand (2016-2025) </c:v>
                </c:pt>
                <c:pt idx="1">
                  <c:v>2030 target water demand</c:v>
                </c:pt>
                <c:pt idx="2">
                  <c:v>2040 target water demand</c:v>
                </c:pt>
                <c:pt idx="3">
                  <c:v>2050 target water demand</c:v>
                </c:pt>
              </c:strCache>
            </c:strRef>
          </c:cat>
          <c:val>
            <c:numRef>
              <c:f>'15_Future_Conservation_Targets'!$B$8:$E$8</c:f>
              <c:numCache>
                <c:formatCode>#,##0</c:formatCode>
                <c:ptCount val="4"/>
                <c:pt idx="0">
                  <c:v>0</c:v>
                </c:pt>
              </c:numCache>
            </c:numRef>
          </c:val>
          <c:extLst>
            <c:ext xmlns:c16="http://schemas.microsoft.com/office/drawing/2014/chart" uri="{C3380CC4-5D6E-409C-BE32-E72D297353CC}">
              <c16:uniqueId val="{00000001-4C98-4AAE-A453-C8AC726E0B3A}"/>
            </c:ext>
          </c:extLst>
        </c:ser>
        <c:dLbls>
          <c:showLegendKey val="0"/>
          <c:showVal val="0"/>
          <c:showCatName val="0"/>
          <c:showSerName val="0"/>
          <c:showPercent val="0"/>
          <c:showBubbleSize val="0"/>
        </c:dLbls>
        <c:gapWidth val="150"/>
        <c:overlap val="100"/>
        <c:axId val="186086176"/>
        <c:axId val="186092416"/>
      </c:barChart>
      <c:catAx>
        <c:axId val="1860861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186092416"/>
        <c:crosses val="autoZero"/>
        <c:auto val="1"/>
        <c:lblAlgn val="ctr"/>
        <c:lblOffset val="100"/>
        <c:noMultiLvlLbl val="0"/>
      </c:catAx>
      <c:valAx>
        <c:axId val="18609241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US"/>
                  <a:t>Gallons per person per day</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86086176"/>
        <c:crosses val="autoZero"/>
        <c:crossBetween val="between"/>
      </c:valAx>
      <c:spPr>
        <a:noFill/>
        <a:ln>
          <a:noFill/>
        </a:ln>
        <a:effectLst/>
      </c:spPr>
    </c:plotArea>
    <c:legend>
      <c:legendPos val="b"/>
      <c:layout>
        <c:manualLayout>
          <c:xMode val="edge"/>
          <c:yMode val="edge"/>
          <c:x val="5.6193012557216114E-2"/>
          <c:y val="0.80655501346442737"/>
          <c:w val="0.91206944693175274"/>
          <c:h val="0.1698182883666417"/>
        </c:manualLayout>
      </c:layout>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ysClr val="windowText" lastClr="000000"/>
                </a:solidFill>
                <a:latin typeface="+mn-lt"/>
                <a:ea typeface="+mn-ea"/>
                <a:cs typeface="+mn-cs"/>
              </a:defRPr>
            </a:pPr>
            <a:r>
              <a:rPr lang="en-US" sz="1000" b="1">
                <a:latin typeface="+mj-lt"/>
              </a:rPr>
              <a:t>Current versus Potential Future</a:t>
            </a:r>
          </a:p>
          <a:p>
            <a:pPr>
              <a:defRPr sz="1000"/>
            </a:pPr>
            <a:r>
              <a:rPr lang="en-US" sz="1000" b="1">
                <a:latin typeface="+mj-lt"/>
              </a:rPr>
              <a:t>Total</a:t>
            </a:r>
          </a:p>
          <a:p>
            <a:pPr>
              <a:defRPr sz="1000"/>
            </a:pPr>
            <a:r>
              <a:rPr lang="en-US" sz="1000" b="1">
                <a:latin typeface="+mj-lt"/>
              </a:rPr>
              <a:t>Indoor and Outdoor Water Demand</a:t>
            </a:r>
          </a:p>
          <a:p>
            <a:pPr>
              <a:defRPr sz="1000"/>
            </a:pPr>
            <a:r>
              <a:rPr lang="en-US" sz="1000" b="1">
                <a:latin typeface="+mj-lt"/>
              </a:rPr>
              <a:t>(If Water Conservation Goals are Met)</a:t>
            </a:r>
          </a:p>
        </c:rich>
      </c:tx>
      <c:overlay val="0"/>
      <c:spPr>
        <a:noFill/>
        <a:ln>
          <a:noFill/>
        </a:ln>
        <a:effectLst/>
      </c:spPr>
      <c:txPr>
        <a:bodyPr rot="0" spcFirstLastPara="1" vertOverflow="ellipsis" vert="horz" wrap="square" anchor="ctr" anchorCtr="1"/>
        <a:lstStyle/>
        <a:p>
          <a:pPr>
            <a:defRPr sz="1000" b="0"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stacked"/>
        <c:varyColors val="0"/>
        <c:ser>
          <c:idx val="0"/>
          <c:order val="0"/>
          <c:tx>
            <c:strRef>
              <c:f>'15_Future_Conservation_Targets'!$A$10</c:f>
              <c:strCache>
                <c:ptCount val="1"/>
                <c:pt idx="0">
                  <c:v>Indoor water demand (gallons per year)</c:v>
                </c:pt>
              </c:strCache>
            </c:strRef>
          </c:tx>
          <c:spPr>
            <a:solidFill>
              <a:schemeClr val="accent1"/>
            </a:solidFill>
            <a:ln>
              <a:noFill/>
            </a:ln>
            <a:effectLst/>
          </c:spPr>
          <c:invertIfNegative val="0"/>
          <c:cat>
            <c:strRef>
              <c:f>'15_Future_Conservation_Targets'!$B$3:$E$3</c:f>
              <c:strCache>
                <c:ptCount val="4"/>
                <c:pt idx="0">
                  <c:v>Historical average water demand (2016-2025) </c:v>
                </c:pt>
                <c:pt idx="1">
                  <c:v>2030 target water demand</c:v>
                </c:pt>
                <c:pt idx="2">
                  <c:v>2040 target water demand</c:v>
                </c:pt>
                <c:pt idx="3">
                  <c:v>2050 target water demand</c:v>
                </c:pt>
              </c:strCache>
            </c:strRef>
          </c:cat>
          <c:val>
            <c:numRef>
              <c:f>'15_Future_Conservation_Targets'!$B$10:$E$10</c:f>
              <c:numCache>
                <c:formatCode>#,##0</c:formatCode>
                <c:ptCount val="4"/>
                <c:pt idx="0">
                  <c:v>0</c:v>
                </c:pt>
                <c:pt idx="1">
                  <c:v>0</c:v>
                </c:pt>
                <c:pt idx="2">
                  <c:v>0</c:v>
                </c:pt>
                <c:pt idx="3">
                  <c:v>0</c:v>
                </c:pt>
              </c:numCache>
            </c:numRef>
          </c:val>
          <c:extLst>
            <c:ext xmlns:c16="http://schemas.microsoft.com/office/drawing/2014/chart" uri="{C3380CC4-5D6E-409C-BE32-E72D297353CC}">
              <c16:uniqueId val="{00000000-8087-4ACE-8D4A-349B856998A5}"/>
            </c:ext>
          </c:extLst>
        </c:ser>
        <c:ser>
          <c:idx val="1"/>
          <c:order val="1"/>
          <c:tx>
            <c:strRef>
              <c:f>'15_Future_Conservation_Targets'!$A$11</c:f>
              <c:strCache>
                <c:ptCount val="1"/>
                <c:pt idx="0">
                  <c:v>Outdoor water demand (gallons per year)</c:v>
                </c:pt>
              </c:strCache>
            </c:strRef>
          </c:tx>
          <c:spPr>
            <a:solidFill>
              <a:schemeClr val="accent6"/>
            </a:solidFill>
            <a:ln>
              <a:noFill/>
            </a:ln>
            <a:effectLst/>
          </c:spPr>
          <c:invertIfNegative val="0"/>
          <c:cat>
            <c:strRef>
              <c:f>'15_Future_Conservation_Targets'!$B$3:$E$3</c:f>
              <c:strCache>
                <c:ptCount val="4"/>
                <c:pt idx="0">
                  <c:v>Historical average water demand (2016-2025) </c:v>
                </c:pt>
                <c:pt idx="1">
                  <c:v>2030 target water demand</c:v>
                </c:pt>
                <c:pt idx="2">
                  <c:v>2040 target water demand</c:v>
                </c:pt>
                <c:pt idx="3">
                  <c:v>2050 target water demand</c:v>
                </c:pt>
              </c:strCache>
            </c:strRef>
          </c:cat>
          <c:val>
            <c:numRef>
              <c:f>'15_Future_Conservation_Targets'!$B$11:$E$11</c:f>
              <c:numCache>
                <c:formatCode>#,##0</c:formatCode>
                <c:ptCount val="4"/>
                <c:pt idx="0">
                  <c:v>0</c:v>
                </c:pt>
                <c:pt idx="1">
                  <c:v>0</c:v>
                </c:pt>
                <c:pt idx="2">
                  <c:v>0</c:v>
                </c:pt>
                <c:pt idx="3">
                  <c:v>0</c:v>
                </c:pt>
              </c:numCache>
            </c:numRef>
          </c:val>
          <c:extLst>
            <c:ext xmlns:c16="http://schemas.microsoft.com/office/drawing/2014/chart" uri="{C3380CC4-5D6E-409C-BE32-E72D297353CC}">
              <c16:uniqueId val="{00000001-8087-4ACE-8D4A-349B856998A5}"/>
            </c:ext>
          </c:extLst>
        </c:ser>
        <c:dLbls>
          <c:showLegendKey val="0"/>
          <c:showVal val="0"/>
          <c:showCatName val="0"/>
          <c:showSerName val="0"/>
          <c:showPercent val="0"/>
          <c:showBubbleSize val="0"/>
        </c:dLbls>
        <c:gapWidth val="150"/>
        <c:overlap val="100"/>
        <c:axId val="186086176"/>
        <c:axId val="186092416"/>
      </c:barChart>
      <c:catAx>
        <c:axId val="1860861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186092416"/>
        <c:crosses val="autoZero"/>
        <c:auto val="1"/>
        <c:lblAlgn val="ctr"/>
        <c:lblOffset val="100"/>
        <c:noMultiLvlLbl val="0"/>
      </c:catAx>
      <c:valAx>
        <c:axId val="18609241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US"/>
                  <a:t>Gallons per year</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86086176"/>
        <c:crosses val="autoZero"/>
        <c:crossBetween val="between"/>
      </c:valAx>
      <c:spPr>
        <a:noFill/>
        <a:ln>
          <a:noFill/>
        </a:ln>
        <a:effectLst/>
      </c:spPr>
    </c:plotArea>
    <c:legend>
      <c:legendPos val="b"/>
      <c:layout>
        <c:manualLayout>
          <c:xMode val="edge"/>
          <c:yMode val="edge"/>
          <c:x val="0.12037883376466053"/>
          <c:y val="0.84902215819825366"/>
          <c:w val="0.79653800267973518"/>
          <c:h val="0.12729518934467118"/>
        </c:manualLayout>
      </c:layout>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ysClr val="windowText" lastClr="000000"/>
                </a:solidFill>
                <a:latin typeface="+mn-lt"/>
                <a:ea typeface="+mn-ea"/>
                <a:cs typeface="+mn-cs"/>
              </a:defRPr>
            </a:pPr>
            <a:r>
              <a:rPr lang="en-US" sz="1000" b="1">
                <a:latin typeface="+mj-lt"/>
              </a:rPr>
              <a:t>Current versus Potential Future</a:t>
            </a:r>
          </a:p>
          <a:p>
            <a:pPr>
              <a:defRPr sz="1000"/>
            </a:pPr>
            <a:r>
              <a:rPr lang="en-US" sz="1000" b="1">
                <a:latin typeface="+mj-lt"/>
              </a:rPr>
              <a:t>Total</a:t>
            </a:r>
          </a:p>
          <a:p>
            <a:pPr>
              <a:defRPr sz="1000"/>
            </a:pPr>
            <a:r>
              <a:rPr lang="en-US" sz="1000" b="1">
                <a:latin typeface="+mj-lt"/>
              </a:rPr>
              <a:t>Residential and Non-residential Water Demand</a:t>
            </a:r>
          </a:p>
          <a:p>
            <a:pPr>
              <a:defRPr sz="1000"/>
            </a:pPr>
            <a:r>
              <a:rPr lang="en-US" sz="1000" b="1">
                <a:latin typeface="+mj-lt"/>
              </a:rPr>
              <a:t>(If Water Conservation Goals are Met)</a:t>
            </a:r>
          </a:p>
        </c:rich>
      </c:tx>
      <c:overlay val="0"/>
      <c:spPr>
        <a:noFill/>
        <a:ln>
          <a:noFill/>
        </a:ln>
        <a:effectLst/>
      </c:spPr>
      <c:txPr>
        <a:bodyPr rot="0" spcFirstLastPara="1" vertOverflow="ellipsis" vert="horz" wrap="square" anchor="ctr" anchorCtr="1"/>
        <a:lstStyle/>
        <a:p>
          <a:pPr>
            <a:defRPr sz="1000" b="0"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stacked"/>
        <c:varyColors val="0"/>
        <c:ser>
          <c:idx val="0"/>
          <c:order val="0"/>
          <c:tx>
            <c:strRef>
              <c:f>'15_Future_Conservation_Targets'!$A$14</c:f>
              <c:strCache>
                <c:ptCount val="1"/>
                <c:pt idx="0">
                  <c:v>Residential water demand (gallons per year)</c:v>
                </c:pt>
              </c:strCache>
            </c:strRef>
          </c:tx>
          <c:spPr>
            <a:solidFill>
              <a:schemeClr val="tx2">
                <a:lumMod val="90000"/>
                <a:lumOff val="10000"/>
              </a:schemeClr>
            </a:solidFill>
            <a:ln>
              <a:noFill/>
            </a:ln>
            <a:effectLst/>
          </c:spPr>
          <c:invertIfNegative val="0"/>
          <c:cat>
            <c:strRef>
              <c:f>'15_Future_Conservation_Targets'!$B$3:$E$3</c:f>
              <c:strCache>
                <c:ptCount val="4"/>
                <c:pt idx="0">
                  <c:v>Historical average water demand (2016-2025) </c:v>
                </c:pt>
                <c:pt idx="1">
                  <c:v>2030 target water demand</c:v>
                </c:pt>
                <c:pt idx="2">
                  <c:v>2040 target water demand</c:v>
                </c:pt>
                <c:pt idx="3">
                  <c:v>2050 target water demand</c:v>
                </c:pt>
              </c:strCache>
            </c:strRef>
          </c:cat>
          <c:val>
            <c:numRef>
              <c:f>'15_Future_Conservation_Targets'!$B$14:$E$14</c:f>
              <c:numCache>
                <c:formatCode>#,##0</c:formatCode>
                <c:ptCount val="4"/>
                <c:pt idx="0">
                  <c:v>0</c:v>
                </c:pt>
                <c:pt idx="1">
                  <c:v>0</c:v>
                </c:pt>
                <c:pt idx="2">
                  <c:v>0</c:v>
                </c:pt>
                <c:pt idx="3">
                  <c:v>0</c:v>
                </c:pt>
              </c:numCache>
            </c:numRef>
          </c:val>
          <c:extLst>
            <c:ext xmlns:c16="http://schemas.microsoft.com/office/drawing/2014/chart" uri="{C3380CC4-5D6E-409C-BE32-E72D297353CC}">
              <c16:uniqueId val="{00000000-B122-475D-AF78-685EB8E6FD8B}"/>
            </c:ext>
          </c:extLst>
        </c:ser>
        <c:ser>
          <c:idx val="1"/>
          <c:order val="1"/>
          <c:tx>
            <c:strRef>
              <c:f>'15_Future_Conservation_Targets'!$A$15</c:f>
              <c:strCache>
                <c:ptCount val="1"/>
                <c:pt idx="0">
                  <c:v>Non-residential water demand (gallons per year)</c:v>
                </c:pt>
              </c:strCache>
            </c:strRef>
          </c:tx>
          <c:spPr>
            <a:solidFill>
              <a:schemeClr val="tx2">
                <a:lumMod val="50000"/>
                <a:lumOff val="50000"/>
              </a:schemeClr>
            </a:solidFill>
            <a:ln>
              <a:noFill/>
            </a:ln>
            <a:effectLst/>
          </c:spPr>
          <c:invertIfNegative val="0"/>
          <c:cat>
            <c:strRef>
              <c:f>'15_Future_Conservation_Targets'!$B$3:$E$3</c:f>
              <c:strCache>
                <c:ptCount val="4"/>
                <c:pt idx="0">
                  <c:v>Historical average water demand (2016-2025) </c:v>
                </c:pt>
                <c:pt idx="1">
                  <c:v>2030 target water demand</c:v>
                </c:pt>
                <c:pt idx="2">
                  <c:v>2040 target water demand</c:v>
                </c:pt>
                <c:pt idx="3">
                  <c:v>2050 target water demand</c:v>
                </c:pt>
              </c:strCache>
            </c:strRef>
          </c:cat>
          <c:val>
            <c:numRef>
              <c:f>'15_Future_Conservation_Targets'!$B$15:$E$15</c:f>
              <c:numCache>
                <c:formatCode>#,##0</c:formatCode>
                <c:ptCount val="4"/>
                <c:pt idx="0">
                  <c:v>0</c:v>
                </c:pt>
                <c:pt idx="1">
                  <c:v>0</c:v>
                </c:pt>
                <c:pt idx="2">
                  <c:v>0</c:v>
                </c:pt>
                <c:pt idx="3">
                  <c:v>0</c:v>
                </c:pt>
              </c:numCache>
            </c:numRef>
          </c:val>
          <c:extLst>
            <c:ext xmlns:c16="http://schemas.microsoft.com/office/drawing/2014/chart" uri="{C3380CC4-5D6E-409C-BE32-E72D297353CC}">
              <c16:uniqueId val="{00000001-B122-475D-AF78-685EB8E6FD8B}"/>
            </c:ext>
          </c:extLst>
        </c:ser>
        <c:dLbls>
          <c:showLegendKey val="0"/>
          <c:showVal val="0"/>
          <c:showCatName val="0"/>
          <c:showSerName val="0"/>
          <c:showPercent val="0"/>
          <c:showBubbleSize val="0"/>
        </c:dLbls>
        <c:gapWidth val="150"/>
        <c:overlap val="100"/>
        <c:axId val="186086176"/>
        <c:axId val="186092416"/>
      </c:barChart>
      <c:catAx>
        <c:axId val="1860861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186092416"/>
        <c:crosses val="autoZero"/>
        <c:auto val="1"/>
        <c:lblAlgn val="ctr"/>
        <c:lblOffset val="100"/>
        <c:noMultiLvlLbl val="0"/>
      </c:catAx>
      <c:valAx>
        <c:axId val="18609241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US"/>
                  <a:t>Gallons per year</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86086176"/>
        <c:crosses val="autoZero"/>
        <c:crossBetween val="between"/>
      </c:valAx>
      <c:spPr>
        <a:noFill/>
        <a:ln>
          <a:noFill/>
        </a:ln>
        <a:effectLst/>
      </c:spPr>
    </c:plotArea>
    <c:legend>
      <c:legendPos val="b"/>
      <c:layout>
        <c:manualLayout>
          <c:xMode val="edge"/>
          <c:yMode val="edge"/>
          <c:x val="7.3385672719009906E-2"/>
          <c:y val="0.80735155164427974"/>
          <c:w val="0.88746646947928276"/>
          <c:h val="0.16911903659101435"/>
        </c:manualLayout>
      </c:layout>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chemeClr val="tx1">
                    <a:lumMod val="65000"/>
                    <a:lumOff val="35000"/>
                  </a:schemeClr>
                </a:solidFill>
                <a:latin typeface="+mj-lt"/>
                <a:ea typeface="+mn-ea"/>
                <a:cs typeface="+mn-cs"/>
              </a:defRPr>
            </a:pPr>
            <a:r>
              <a:rPr lang="en-US" sz="1000" b="1" i="0" u="none" strike="noStrike" kern="1200" spc="0" baseline="0">
                <a:solidFill>
                  <a:sysClr val="windowText" lastClr="000000">
                    <a:lumMod val="65000"/>
                    <a:lumOff val="35000"/>
                  </a:sysClr>
                </a:solidFill>
                <a:latin typeface="+mj-lt"/>
              </a:rPr>
              <a:t>Current Firm Source Capacity</a:t>
            </a:r>
          </a:p>
          <a:p>
            <a:pPr>
              <a:defRPr sz="1000" b="1">
                <a:latin typeface="+mj-lt"/>
              </a:defRPr>
            </a:pPr>
            <a:r>
              <a:rPr lang="en-US" sz="1000" b="1" i="0" u="none" strike="noStrike" kern="1200" spc="0" baseline="0">
                <a:solidFill>
                  <a:sysClr val="windowText" lastClr="000000">
                    <a:lumMod val="65000"/>
                    <a:lumOff val="35000"/>
                  </a:sysClr>
                </a:solidFill>
                <a:latin typeface="+mj-lt"/>
              </a:rPr>
              <a:t>versus</a:t>
            </a:r>
          </a:p>
          <a:p>
            <a:pPr>
              <a:defRPr sz="1000" b="1">
                <a:latin typeface="+mj-lt"/>
              </a:defRPr>
            </a:pPr>
            <a:r>
              <a:rPr lang="en-US" sz="1000" b="1" i="0" u="none" strike="noStrike" kern="1200" spc="0" baseline="0">
                <a:solidFill>
                  <a:sysClr val="windowText" lastClr="000000">
                    <a:lumMod val="65000"/>
                    <a:lumOff val="35000"/>
                  </a:sysClr>
                </a:solidFill>
                <a:latin typeface="+mj-lt"/>
              </a:rPr>
              <a:t>Future Maximum Daily Water Demand</a:t>
            </a:r>
          </a:p>
        </c:rich>
      </c:tx>
      <c:overlay val="0"/>
      <c:spPr>
        <a:noFill/>
        <a:ln>
          <a:noFill/>
        </a:ln>
        <a:effectLst/>
      </c:spPr>
      <c:txPr>
        <a:bodyPr rot="0" spcFirstLastPara="1" vertOverflow="ellipsis" vert="horz" wrap="square" anchor="ctr" anchorCtr="1"/>
        <a:lstStyle/>
        <a:p>
          <a:pPr>
            <a:defRPr sz="1000" b="1" i="0" u="none" strike="noStrike" kern="1200" spc="0" baseline="0">
              <a:solidFill>
                <a:schemeClr val="tx1">
                  <a:lumMod val="65000"/>
                  <a:lumOff val="35000"/>
                </a:schemeClr>
              </a:solidFill>
              <a:latin typeface="+mj-lt"/>
              <a:ea typeface="+mn-ea"/>
              <a:cs typeface="+mn-cs"/>
            </a:defRPr>
          </a:pPr>
          <a:endParaRPr lang="en-US"/>
        </a:p>
      </c:txPr>
    </c:title>
    <c:autoTitleDeleted val="0"/>
    <c:plotArea>
      <c:layout/>
      <c:areaChart>
        <c:grouping val="standard"/>
        <c:varyColors val="0"/>
        <c:ser>
          <c:idx val="3"/>
          <c:order val="3"/>
          <c:tx>
            <c:strRef>
              <c:f>'21_Capacity_vs_Demand_Charts'!$A$11</c:f>
              <c:strCache>
                <c:ptCount val="1"/>
                <c:pt idx="0">
                  <c:v>Current Firm Source Capacity (gallons per day)</c:v>
                </c:pt>
              </c:strCache>
            </c:strRef>
          </c:tx>
          <c:spPr>
            <a:solidFill>
              <a:schemeClr val="tx2">
                <a:lumMod val="90000"/>
                <a:lumOff val="10000"/>
              </a:schemeClr>
            </a:solidFill>
            <a:ln w="25400">
              <a:noFill/>
            </a:ln>
            <a:effectLst/>
          </c:spPr>
          <c:cat>
            <c:strRef>
              <c:f>'21_Capacity_vs_Demand_Charts'!$B$3:$M$3</c:f>
              <c:strCache>
                <c:ptCount val="12"/>
                <c:pt idx="0">
                  <c:v>2030</c:v>
                </c:pt>
                <c:pt idx="1">
                  <c:v>2031</c:v>
                </c:pt>
                <c:pt idx="2">
                  <c:v>2032</c:v>
                </c:pt>
                <c:pt idx="3">
                  <c:v>2033</c:v>
                </c:pt>
                <c:pt idx="4">
                  <c:v>2034</c:v>
                </c:pt>
                <c:pt idx="5">
                  <c:v>2035</c:v>
                </c:pt>
                <c:pt idx="6">
                  <c:v>2036</c:v>
                </c:pt>
                <c:pt idx="7">
                  <c:v>2037</c:v>
                </c:pt>
                <c:pt idx="8">
                  <c:v>2038</c:v>
                </c:pt>
                <c:pt idx="9">
                  <c:v>2039</c:v>
                </c:pt>
                <c:pt idx="10">
                  <c:v>2040</c:v>
                </c:pt>
                <c:pt idx="11">
                  <c:v>2050</c:v>
                </c:pt>
              </c:strCache>
            </c:strRef>
          </c:cat>
          <c:val>
            <c:numRef>
              <c:f>'21_Capacity_vs_Demand_Charts'!$B$11:$M$11</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0B5A-4015-9822-991E6421B75E}"/>
            </c:ext>
          </c:extLst>
        </c:ser>
        <c:dLbls>
          <c:showLegendKey val="0"/>
          <c:showVal val="0"/>
          <c:showCatName val="0"/>
          <c:showSerName val="0"/>
          <c:showPercent val="0"/>
          <c:showBubbleSize val="0"/>
        </c:dLbls>
        <c:axId val="402668127"/>
        <c:axId val="402234815"/>
      </c:areaChart>
      <c:lineChart>
        <c:grouping val="standard"/>
        <c:varyColors val="0"/>
        <c:ser>
          <c:idx val="0"/>
          <c:order val="0"/>
          <c:tx>
            <c:strRef>
              <c:f>'21_Capacity_vs_Demand_Charts'!$A$6</c:f>
              <c:strCache>
                <c:ptCount val="1"/>
                <c:pt idx="0">
                  <c:v>BASELINE: Maximum Day Water Demand (gallons per day)</c:v>
                </c:pt>
              </c:strCache>
            </c:strRef>
          </c:tx>
          <c:spPr>
            <a:ln w="28575" cap="rnd">
              <a:solidFill>
                <a:schemeClr val="accent1"/>
              </a:solidFill>
              <a:round/>
            </a:ln>
            <a:effectLst/>
          </c:spPr>
          <c:marker>
            <c:symbol val="none"/>
          </c:marker>
          <c:cat>
            <c:strRef>
              <c:f>'21_Capacity_vs_Demand_Charts'!$B$3:$M$3</c:f>
              <c:strCache>
                <c:ptCount val="12"/>
                <c:pt idx="0">
                  <c:v>2030</c:v>
                </c:pt>
                <c:pt idx="1">
                  <c:v>2031</c:v>
                </c:pt>
                <c:pt idx="2">
                  <c:v>2032</c:v>
                </c:pt>
                <c:pt idx="3">
                  <c:v>2033</c:v>
                </c:pt>
                <c:pt idx="4">
                  <c:v>2034</c:v>
                </c:pt>
                <c:pt idx="5">
                  <c:v>2035</c:v>
                </c:pt>
                <c:pt idx="6">
                  <c:v>2036</c:v>
                </c:pt>
                <c:pt idx="7">
                  <c:v>2037</c:v>
                </c:pt>
                <c:pt idx="8">
                  <c:v>2038</c:v>
                </c:pt>
                <c:pt idx="9">
                  <c:v>2039</c:v>
                </c:pt>
                <c:pt idx="10">
                  <c:v>2040</c:v>
                </c:pt>
                <c:pt idx="11">
                  <c:v>2050</c:v>
                </c:pt>
              </c:strCache>
            </c:strRef>
          </c:cat>
          <c:val>
            <c:numRef>
              <c:f>'21_Capacity_vs_Demand_Charts'!$B$6:$M$6</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0B5A-4015-9822-991E6421B75E}"/>
            </c:ext>
          </c:extLst>
        </c:ser>
        <c:ser>
          <c:idx val="1"/>
          <c:order val="1"/>
          <c:tx>
            <c:strRef>
              <c:f>'21_Capacity_vs_Demand_Charts'!$A$7</c:f>
              <c:strCache>
                <c:ptCount val="1"/>
                <c:pt idx="0">
                  <c:v>LOW: Maximum Day Water Demand (gallons per day)</c:v>
                </c:pt>
              </c:strCache>
            </c:strRef>
          </c:tx>
          <c:spPr>
            <a:ln w="28575" cap="rnd">
              <a:solidFill>
                <a:schemeClr val="accent2"/>
              </a:solidFill>
              <a:round/>
            </a:ln>
            <a:effectLst/>
          </c:spPr>
          <c:marker>
            <c:symbol val="none"/>
          </c:marker>
          <c:cat>
            <c:strRef>
              <c:f>'21_Capacity_vs_Demand_Charts'!$B$3:$M$3</c:f>
              <c:strCache>
                <c:ptCount val="12"/>
                <c:pt idx="0">
                  <c:v>2030</c:v>
                </c:pt>
                <c:pt idx="1">
                  <c:v>2031</c:v>
                </c:pt>
                <c:pt idx="2">
                  <c:v>2032</c:v>
                </c:pt>
                <c:pt idx="3">
                  <c:v>2033</c:v>
                </c:pt>
                <c:pt idx="4">
                  <c:v>2034</c:v>
                </c:pt>
                <c:pt idx="5">
                  <c:v>2035</c:v>
                </c:pt>
                <c:pt idx="6">
                  <c:v>2036</c:v>
                </c:pt>
                <c:pt idx="7">
                  <c:v>2037</c:v>
                </c:pt>
                <c:pt idx="8">
                  <c:v>2038</c:v>
                </c:pt>
                <c:pt idx="9">
                  <c:v>2039</c:v>
                </c:pt>
                <c:pt idx="10">
                  <c:v>2040</c:v>
                </c:pt>
                <c:pt idx="11">
                  <c:v>2050</c:v>
                </c:pt>
              </c:strCache>
            </c:strRef>
          </c:cat>
          <c:val>
            <c:numRef>
              <c:f>'21_Capacity_vs_Demand_Charts'!$B$7:$M$7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0B5A-4015-9822-991E6421B75E}"/>
            </c:ext>
          </c:extLst>
        </c:ser>
        <c:ser>
          <c:idx val="2"/>
          <c:order val="2"/>
          <c:tx>
            <c:strRef>
              <c:f>'21_Capacity_vs_Demand_Charts'!$A$8</c:f>
              <c:strCache>
                <c:ptCount val="1"/>
                <c:pt idx="0">
                  <c:v>HIGH: Maximum Day Water Demand (gallons per day)</c:v>
                </c:pt>
              </c:strCache>
            </c:strRef>
          </c:tx>
          <c:spPr>
            <a:ln w="28575" cap="rnd">
              <a:solidFill>
                <a:schemeClr val="accent3"/>
              </a:solidFill>
              <a:round/>
            </a:ln>
            <a:effectLst/>
          </c:spPr>
          <c:marker>
            <c:symbol val="none"/>
          </c:marker>
          <c:cat>
            <c:strRef>
              <c:f>'21_Capacity_vs_Demand_Charts'!$B$3:$M$3</c:f>
              <c:strCache>
                <c:ptCount val="12"/>
                <c:pt idx="0">
                  <c:v>2030</c:v>
                </c:pt>
                <c:pt idx="1">
                  <c:v>2031</c:v>
                </c:pt>
                <c:pt idx="2">
                  <c:v>2032</c:v>
                </c:pt>
                <c:pt idx="3">
                  <c:v>2033</c:v>
                </c:pt>
                <c:pt idx="4">
                  <c:v>2034</c:v>
                </c:pt>
                <c:pt idx="5">
                  <c:v>2035</c:v>
                </c:pt>
                <c:pt idx="6">
                  <c:v>2036</c:v>
                </c:pt>
                <c:pt idx="7">
                  <c:v>2037</c:v>
                </c:pt>
                <c:pt idx="8">
                  <c:v>2038</c:v>
                </c:pt>
                <c:pt idx="9">
                  <c:v>2039</c:v>
                </c:pt>
                <c:pt idx="10">
                  <c:v>2040</c:v>
                </c:pt>
                <c:pt idx="11">
                  <c:v>2050</c:v>
                </c:pt>
              </c:strCache>
            </c:strRef>
          </c:cat>
          <c:val>
            <c:numRef>
              <c:f>'21_Capacity_vs_Demand_Charts'!$B$8:$M$8</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3-0B5A-4015-9822-991E6421B75E}"/>
            </c:ext>
          </c:extLst>
        </c:ser>
        <c:ser>
          <c:idx val="4"/>
          <c:order val="4"/>
          <c:tx>
            <c:strRef>
              <c:f>'21_Capacity_vs_Demand_Charts'!$A$4</c:f>
              <c:strCache>
                <c:ptCount val="1"/>
                <c:pt idx="0">
                  <c:v>Current total volume of water appropriation permit(s) (gallons per day)</c:v>
                </c:pt>
              </c:strCache>
            </c:strRef>
          </c:tx>
          <c:spPr>
            <a:ln w="28575" cap="rnd">
              <a:solidFill>
                <a:schemeClr val="accent5"/>
              </a:solidFill>
              <a:round/>
            </a:ln>
            <a:effectLst/>
          </c:spPr>
          <c:marker>
            <c:symbol val="none"/>
          </c:marker>
          <c:cat>
            <c:strRef>
              <c:f>'21_Capacity_vs_Demand_Charts'!$B$3:$M$3</c:f>
              <c:strCache>
                <c:ptCount val="12"/>
                <c:pt idx="0">
                  <c:v>2030</c:v>
                </c:pt>
                <c:pt idx="1">
                  <c:v>2031</c:v>
                </c:pt>
                <c:pt idx="2">
                  <c:v>2032</c:v>
                </c:pt>
                <c:pt idx="3">
                  <c:v>2033</c:v>
                </c:pt>
                <c:pt idx="4">
                  <c:v>2034</c:v>
                </c:pt>
                <c:pt idx="5">
                  <c:v>2035</c:v>
                </c:pt>
                <c:pt idx="6">
                  <c:v>2036</c:v>
                </c:pt>
                <c:pt idx="7">
                  <c:v>2037</c:v>
                </c:pt>
                <c:pt idx="8">
                  <c:v>2038</c:v>
                </c:pt>
                <c:pt idx="9">
                  <c:v>2039</c:v>
                </c:pt>
                <c:pt idx="10">
                  <c:v>2040</c:v>
                </c:pt>
                <c:pt idx="11">
                  <c:v>2050</c:v>
                </c:pt>
              </c:strCache>
            </c:strRef>
          </c:cat>
          <c:val>
            <c:numRef>
              <c:f>'21_Capacity_vs_Demand_Charts'!$B$4:$M$4</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6B81-4146-A137-1DB57B98D1FE}"/>
            </c:ext>
          </c:extLst>
        </c:ser>
        <c:dLbls>
          <c:showLegendKey val="0"/>
          <c:showVal val="0"/>
          <c:showCatName val="0"/>
          <c:showSerName val="0"/>
          <c:showPercent val="0"/>
          <c:showBubbleSize val="0"/>
        </c:dLbls>
        <c:marker val="1"/>
        <c:smooth val="0"/>
        <c:axId val="402668127"/>
        <c:axId val="402234815"/>
      </c:lineChart>
      <c:catAx>
        <c:axId val="4026681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02234815"/>
        <c:crosses val="autoZero"/>
        <c:auto val="1"/>
        <c:lblAlgn val="ctr"/>
        <c:lblOffset val="100"/>
        <c:noMultiLvlLbl val="0"/>
      </c:catAx>
      <c:valAx>
        <c:axId val="40223481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Gallonsn per day</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0266812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paperSize="0" orientation="landscape"/>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00" b="1" i="0" u="none" strike="noStrike" kern="1200" spc="0" baseline="0">
                <a:solidFill>
                  <a:sysClr val="windowText" lastClr="000000">
                    <a:lumMod val="65000"/>
                    <a:lumOff val="35000"/>
                  </a:sysClr>
                </a:solidFill>
                <a:latin typeface="+mj-lt"/>
                <a:ea typeface="+mn-ea"/>
                <a:cs typeface="+mn-cs"/>
              </a:defRPr>
            </a:pPr>
            <a:r>
              <a:rPr lang="en-US" sz="1000" b="1" i="0" u="none" strike="noStrike" kern="1200" spc="0" baseline="0">
                <a:solidFill>
                  <a:sysClr val="windowText" lastClr="000000">
                    <a:lumMod val="65000"/>
                    <a:lumOff val="35000"/>
                  </a:sysClr>
                </a:solidFill>
                <a:latin typeface="+mj-lt"/>
              </a:rPr>
              <a:t>Current Source Capacity</a:t>
            </a:r>
          </a:p>
          <a:p>
            <a:pPr marL="0" marR="0" lvl="0" indent="0" algn="ctr" defTabSz="914400" rtl="0" eaLnBrk="1" fontAlgn="auto" latinLnBrk="0" hangingPunct="1">
              <a:lnSpc>
                <a:spcPct val="100000"/>
              </a:lnSpc>
              <a:spcBef>
                <a:spcPts val="0"/>
              </a:spcBef>
              <a:spcAft>
                <a:spcPts val="0"/>
              </a:spcAft>
              <a:buClrTx/>
              <a:buSzTx/>
              <a:buFontTx/>
              <a:buNone/>
              <a:tabLst/>
              <a:defRPr sz="1000" b="1">
                <a:solidFill>
                  <a:sysClr val="windowText" lastClr="000000">
                    <a:lumMod val="65000"/>
                    <a:lumOff val="35000"/>
                  </a:sysClr>
                </a:solidFill>
                <a:latin typeface="+mj-lt"/>
              </a:defRPr>
            </a:pPr>
            <a:r>
              <a:rPr lang="en-US" sz="1000" b="1" baseline="0">
                <a:latin typeface="+mj-lt"/>
              </a:rPr>
              <a:t>versus</a:t>
            </a:r>
          </a:p>
          <a:p>
            <a:pPr marL="0" marR="0" lvl="0" indent="0" algn="ctr" defTabSz="914400" rtl="0" eaLnBrk="1" fontAlgn="auto" latinLnBrk="0" hangingPunct="1">
              <a:lnSpc>
                <a:spcPct val="100000"/>
              </a:lnSpc>
              <a:spcBef>
                <a:spcPts val="0"/>
              </a:spcBef>
              <a:spcAft>
                <a:spcPts val="0"/>
              </a:spcAft>
              <a:buClrTx/>
              <a:buSzTx/>
              <a:buFontTx/>
              <a:buNone/>
              <a:tabLst/>
              <a:defRPr sz="1000" b="1">
                <a:solidFill>
                  <a:sysClr val="windowText" lastClr="000000">
                    <a:lumMod val="65000"/>
                    <a:lumOff val="35000"/>
                  </a:sysClr>
                </a:solidFill>
                <a:latin typeface="+mj-lt"/>
              </a:defRPr>
            </a:pPr>
            <a:r>
              <a:rPr lang="en-US" sz="1000" b="1" i="0" u="none" strike="noStrike" kern="1200" spc="0" baseline="0">
                <a:solidFill>
                  <a:sysClr val="windowText" lastClr="000000">
                    <a:lumMod val="65000"/>
                    <a:lumOff val="35000"/>
                  </a:sysClr>
                </a:solidFill>
                <a:latin typeface="+mj-lt"/>
              </a:rPr>
              <a:t>Future Maximum Daily Water Demand</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00" b="1" i="0" u="none" strike="noStrike" kern="1200" spc="0" baseline="0">
              <a:solidFill>
                <a:sysClr val="windowText" lastClr="000000">
                  <a:lumMod val="65000"/>
                  <a:lumOff val="35000"/>
                </a:sysClr>
              </a:solidFill>
              <a:latin typeface="+mj-lt"/>
              <a:ea typeface="+mn-ea"/>
              <a:cs typeface="+mn-cs"/>
            </a:defRPr>
          </a:pPr>
          <a:endParaRPr lang="en-US"/>
        </a:p>
      </c:txPr>
    </c:title>
    <c:autoTitleDeleted val="0"/>
    <c:plotArea>
      <c:layout/>
      <c:areaChart>
        <c:grouping val="standard"/>
        <c:varyColors val="0"/>
        <c:ser>
          <c:idx val="3"/>
          <c:order val="3"/>
          <c:tx>
            <c:strRef>
              <c:f>'21_Capacity_vs_Demand_Charts'!$A$10</c:f>
              <c:strCache>
                <c:ptCount val="1"/>
                <c:pt idx="0">
                  <c:v>Current Total Source Capacity (galllons per day)</c:v>
                </c:pt>
              </c:strCache>
            </c:strRef>
          </c:tx>
          <c:spPr>
            <a:solidFill>
              <a:schemeClr val="tx2">
                <a:lumMod val="90000"/>
                <a:lumOff val="10000"/>
              </a:schemeClr>
            </a:solidFill>
            <a:ln>
              <a:noFill/>
            </a:ln>
            <a:effectLst/>
          </c:spPr>
          <c:cat>
            <c:strRef>
              <c:f>'21_Capacity_vs_Demand_Charts'!$B$3:$M$3</c:f>
              <c:strCache>
                <c:ptCount val="12"/>
                <c:pt idx="0">
                  <c:v>2030</c:v>
                </c:pt>
                <c:pt idx="1">
                  <c:v>2031</c:v>
                </c:pt>
                <c:pt idx="2">
                  <c:v>2032</c:v>
                </c:pt>
                <c:pt idx="3">
                  <c:v>2033</c:v>
                </c:pt>
                <c:pt idx="4">
                  <c:v>2034</c:v>
                </c:pt>
                <c:pt idx="5">
                  <c:v>2035</c:v>
                </c:pt>
                <c:pt idx="6">
                  <c:v>2036</c:v>
                </c:pt>
                <c:pt idx="7">
                  <c:v>2037</c:v>
                </c:pt>
                <c:pt idx="8">
                  <c:v>2038</c:v>
                </c:pt>
                <c:pt idx="9">
                  <c:v>2039</c:v>
                </c:pt>
                <c:pt idx="10">
                  <c:v>2040</c:v>
                </c:pt>
                <c:pt idx="11">
                  <c:v>2050</c:v>
                </c:pt>
              </c:strCache>
            </c:strRef>
          </c:cat>
          <c:val>
            <c:numRef>
              <c:f>'21_Capacity_vs_Demand_Charts'!$B$10:$M$10</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76CF-489B-9EFA-9DB94E7280E4}"/>
            </c:ext>
          </c:extLst>
        </c:ser>
        <c:dLbls>
          <c:showLegendKey val="0"/>
          <c:showVal val="0"/>
          <c:showCatName val="0"/>
          <c:showSerName val="0"/>
          <c:showPercent val="0"/>
          <c:showBubbleSize val="0"/>
        </c:dLbls>
        <c:axId val="402668127"/>
        <c:axId val="402234815"/>
      </c:areaChart>
      <c:lineChart>
        <c:grouping val="standard"/>
        <c:varyColors val="0"/>
        <c:ser>
          <c:idx val="0"/>
          <c:order val="0"/>
          <c:tx>
            <c:strRef>
              <c:f>'21_Capacity_vs_Demand_Charts'!$A$6</c:f>
              <c:strCache>
                <c:ptCount val="1"/>
                <c:pt idx="0">
                  <c:v>BASELINE: Maximum Day Water Demand (gallons per day)</c:v>
                </c:pt>
              </c:strCache>
            </c:strRef>
          </c:tx>
          <c:spPr>
            <a:ln w="28575" cap="rnd">
              <a:solidFill>
                <a:schemeClr val="accent1"/>
              </a:solidFill>
              <a:round/>
            </a:ln>
            <a:effectLst/>
          </c:spPr>
          <c:marker>
            <c:symbol val="none"/>
          </c:marker>
          <c:cat>
            <c:strRef>
              <c:f>'21_Capacity_vs_Demand_Charts'!$B$3:$M$3</c:f>
              <c:strCache>
                <c:ptCount val="12"/>
                <c:pt idx="0">
                  <c:v>2030</c:v>
                </c:pt>
                <c:pt idx="1">
                  <c:v>2031</c:v>
                </c:pt>
                <c:pt idx="2">
                  <c:v>2032</c:v>
                </c:pt>
                <c:pt idx="3">
                  <c:v>2033</c:v>
                </c:pt>
                <c:pt idx="4">
                  <c:v>2034</c:v>
                </c:pt>
                <c:pt idx="5">
                  <c:v>2035</c:v>
                </c:pt>
                <c:pt idx="6">
                  <c:v>2036</c:v>
                </c:pt>
                <c:pt idx="7">
                  <c:v>2037</c:v>
                </c:pt>
                <c:pt idx="8">
                  <c:v>2038</c:v>
                </c:pt>
                <c:pt idx="9">
                  <c:v>2039</c:v>
                </c:pt>
                <c:pt idx="10">
                  <c:v>2040</c:v>
                </c:pt>
                <c:pt idx="11">
                  <c:v>2050</c:v>
                </c:pt>
              </c:strCache>
            </c:strRef>
          </c:cat>
          <c:val>
            <c:numRef>
              <c:f>'21_Capacity_vs_Demand_Charts'!$B$6:$M$6</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76CF-489B-9EFA-9DB94E7280E4}"/>
            </c:ext>
          </c:extLst>
        </c:ser>
        <c:ser>
          <c:idx val="1"/>
          <c:order val="1"/>
          <c:tx>
            <c:strRef>
              <c:f>'21_Capacity_vs_Demand_Charts'!$A$7</c:f>
              <c:strCache>
                <c:ptCount val="1"/>
                <c:pt idx="0">
                  <c:v>LOW: Maximum Day Water Demand (gallons per day)</c:v>
                </c:pt>
              </c:strCache>
            </c:strRef>
          </c:tx>
          <c:spPr>
            <a:ln w="28575" cap="rnd">
              <a:solidFill>
                <a:schemeClr val="accent2"/>
              </a:solidFill>
              <a:round/>
            </a:ln>
            <a:effectLst/>
          </c:spPr>
          <c:marker>
            <c:symbol val="none"/>
          </c:marker>
          <c:cat>
            <c:strRef>
              <c:f>'21_Capacity_vs_Demand_Charts'!$B$3:$M$3</c:f>
              <c:strCache>
                <c:ptCount val="12"/>
                <c:pt idx="0">
                  <c:v>2030</c:v>
                </c:pt>
                <c:pt idx="1">
                  <c:v>2031</c:v>
                </c:pt>
                <c:pt idx="2">
                  <c:v>2032</c:v>
                </c:pt>
                <c:pt idx="3">
                  <c:v>2033</c:v>
                </c:pt>
                <c:pt idx="4">
                  <c:v>2034</c:v>
                </c:pt>
                <c:pt idx="5">
                  <c:v>2035</c:v>
                </c:pt>
                <c:pt idx="6">
                  <c:v>2036</c:v>
                </c:pt>
                <c:pt idx="7">
                  <c:v>2037</c:v>
                </c:pt>
                <c:pt idx="8">
                  <c:v>2038</c:v>
                </c:pt>
                <c:pt idx="9">
                  <c:v>2039</c:v>
                </c:pt>
                <c:pt idx="10">
                  <c:v>2040</c:v>
                </c:pt>
                <c:pt idx="11">
                  <c:v>2050</c:v>
                </c:pt>
              </c:strCache>
            </c:strRef>
          </c:cat>
          <c:val>
            <c:numRef>
              <c:f>'21_Capacity_vs_Demand_Charts'!$B$7:$M$7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76CF-489B-9EFA-9DB94E7280E4}"/>
            </c:ext>
          </c:extLst>
        </c:ser>
        <c:ser>
          <c:idx val="2"/>
          <c:order val="2"/>
          <c:tx>
            <c:strRef>
              <c:f>'21_Capacity_vs_Demand_Charts'!$A$8</c:f>
              <c:strCache>
                <c:ptCount val="1"/>
                <c:pt idx="0">
                  <c:v>HIGH: Maximum Day Water Demand (gallons per day)</c:v>
                </c:pt>
              </c:strCache>
            </c:strRef>
          </c:tx>
          <c:spPr>
            <a:ln w="28575" cap="rnd">
              <a:solidFill>
                <a:schemeClr val="accent3"/>
              </a:solidFill>
              <a:round/>
            </a:ln>
            <a:effectLst/>
          </c:spPr>
          <c:marker>
            <c:symbol val="none"/>
          </c:marker>
          <c:cat>
            <c:strRef>
              <c:f>'21_Capacity_vs_Demand_Charts'!$B$3:$M$3</c:f>
              <c:strCache>
                <c:ptCount val="12"/>
                <c:pt idx="0">
                  <c:v>2030</c:v>
                </c:pt>
                <c:pt idx="1">
                  <c:v>2031</c:v>
                </c:pt>
                <c:pt idx="2">
                  <c:v>2032</c:v>
                </c:pt>
                <c:pt idx="3">
                  <c:v>2033</c:v>
                </c:pt>
                <c:pt idx="4">
                  <c:v>2034</c:v>
                </c:pt>
                <c:pt idx="5">
                  <c:v>2035</c:v>
                </c:pt>
                <c:pt idx="6">
                  <c:v>2036</c:v>
                </c:pt>
                <c:pt idx="7">
                  <c:v>2037</c:v>
                </c:pt>
                <c:pt idx="8">
                  <c:v>2038</c:v>
                </c:pt>
                <c:pt idx="9">
                  <c:v>2039</c:v>
                </c:pt>
                <c:pt idx="10">
                  <c:v>2040</c:v>
                </c:pt>
                <c:pt idx="11">
                  <c:v>2050</c:v>
                </c:pt>
              </c:strCache>
            </c:strRef>
          </c:cat>
          <c:val>
            <c:numRef>
              <c:f>'21_Capacity_vs_Demand_Charts'!$B$8:$M$8</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3-76CF-489B-9EFA-9DB94E7280E4}"/>
            </c:ext>
          </c:extLst>
        </c:ser>
        <c:ser>
          <c:idx val="4"/>
          <c:order val="4"/>
          <c:tx>
            <c:strRef>
              <c:f>'21_Capacity_vs_Demand_Charts'!$A$4</c:f>
              <c:strCache>
                <c:ptCount val="1"/>
                <c:pt idx="0">
                  <c:v>Current total volume of water appropriation permit(s) (gallons per day)</c:v>
                </c:pt>
              </c:strCache>
            </c:strRef>
          </c:tx>
          <c:spPr>
            <a:ln w="28575" cap="rnd">
              <a:solidFill>
                <a:schemeClr val="accent5"/>
              </a:solidFill>
              <a:round/>
            </a:ln>
            <a:effectLst/>
          </c:spPr>
          <c:marker>
            <c:symbol val="none"/>
          </c:marker>
          <c:cat>
            <c:strRef>
              <c:f>'21_Capacity_vs_Demand_Charts'!$B$3:$M$3</c:f>
              <c:strCache>
                <c:ptCount val="12"/>
                <c:pt idx="0">
                  <c:v>2030</c:v>
                </c:pt>
                <c:pt idx="1">
                  <c:v>2031</c:v>
                </c:pt>
                <c:pt idx="2">
                  <c:v>2032</c:v>
                </c:pt>
                <c:pt idx="3">
                  <c:v>2033</c:v>
                </c:pt>
                <c:pt idx="4">
                  <c:v>2034</c:v>
                </c:pt>
                <c:pt idx="5">
                  <c:v>2035</c:v>
                </c:pt>
                <c:pt idx="6">
                  <c:v>2036</c:v>
                </c:pt>
                <c:pt idx="7">
                  <c:v>2037</c:v>
                </c:pt>
                <c:pt idx="8">
                  <c:v>2038</c:v>
                </c:pt>
                <c:pt idx="9">
                  <c:v>2039</c:v>
                </c:pt>
                <c:pt idx="10">
                  <c:v>2040</c:v>
                </c:pt>
                <c:pt idx="11">
                  <c:v>2050</c:v>
                </c:pt>
              </c:strCache>
            </c:strRef>
          </c:cat>
          <c:val>
            <c:numRef>
              <c:f>'21_Capacity_vs_Demand_Charts'!$B$4:$M$4</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466D-4DF7-B3B7-49BC0B42EEB1}"/>
            </c:ext>
          </c:extLst>
        </c:ser>
        <c:dLbls>
          <c:showLegendKey val="0"/>
          <c:showVal val="0"/>
          <c:showCatName val="0"/>
          <c:showSerName val="0"/>
          <c:showPercent val="0"/>
          <c:showBubbleSize val="0"/>
        </c:dLbls>
        <c:marker val="1"/>
        <c:smooth val="0"/>
        <c:axId val="402668127"/>
        <c:axId val="402234815"/>
      </c:lineChart>
      <c:catAx>
        <c:axId val="4026681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02234815"/>
        <c:crosses val="autoZero"/>
        <c:auto val="1"/>
        <c:lblAlgn val="ctr"/>
        <c:lblOffset val="100"/>
        <c:noMultiLvlLbl val="0"/>
      </c:catAx>
      <c:valAx>
        <c:axId val="40223481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Gallons per day</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0266812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paperSize="0" orientation="landscape"/>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chemeClr val="tx1">
                    <a:lumMod val="65000"/>
                    <a:lumOff val="35000"/>
                  </a:schemeClr>
                </a:solidFill>
                <a:latin typeface="+mj-lt"/>
                <a:ea typeface="+mn-ea"/>
                <a:cs typeface="+mn-cs"/>
              </a:defRPr>
            </a:pPr>
            <a:r>
              <a:rPr lang="en-US" sz="1000" b="1" i="0" u="none" strike="noStrike" kern="1200" spc="0" baseline="0">
                <a:solidFill>
                  <a:sysClr val="windowText" lastClr="000000">
                    <a:lumMod val="65000"/>
                    <a:lumOff val="35000"/>
                  </a:sysClr>
                </a:solidFill>
                <a:latin typeface="+mj-lt"/>
              </a:rPr>
              <a:t>Current Treatment Capacity</a:t>
            </a:r>
          </a:p>
          <a:p>
            <a:pPr>
              <a:defRPr sz="1000" b="1">
                <a:latin typeface="+mj-lt"/>
              </a:defRPr>
            </a:pPr>
            <a:r>
              <a:rPr lang="en-US" sz="1000" b="1" i="0" u="none" strike="noStrike" kern="1200" spc="0" baseline="0">
                <a:solidFill>
                  <a:sysClr val="windowText" lastClr="000000">
                    <a:lumMod val="65000"/>
                    <a:lumOff val="35000"/>
                  </a:sysClr>
                </a:solidFill>
                <a:latin typeface="+mj-lt"/>
              </a:rPr>
              <a:t>versus</a:t>
            </a:r>
          </a:p>
          <a:p>
            <a:pPr>
              <a:defRPr sz="1000" b="1">
                <a:latin typeface="+mj-lt"/>
              </a:defRPr>
            </a:pPr>
            <a:r>
              <a:rPr lang="en-US" sz="1000" b="1" i="0" u="none" strike="noStrike" kern="1200" spc="0" baseline="0">
                <a:solidFill>
                  <a:sysClr val="windowText" lastClr="000000">
                    <a:lumMod val="65000"/>
                    <a:lumOff val="35000"/>
                  </a:sysClr>
                </a:solidFill>
                <a:latin typeface="+mj-lt"/>
              </a:rPr>
              <a:t>Future Maximum Daily Water Demand</a:t>
            </a:r>
          </a:p>
        </c:rich>
      </c:tx>
      <c:overlay val="0"/>
      <c:spPr>
        <a:noFill/>
        <a:ln>
          <a:noFill/>
        </a:ln>
        <a:effectLst/>
      </c:spPr>
      <c:txPr>
        <a:bodyPr rot="0" spcFirstLastPara="1" vertOverflow="ellipsis" vert="horz" wrap="square" anchor="ctr" anchorCtr="1"/>
        <a:lstStyle/>
        <a:p>
          <a:pPr>
            <a:defRPr sz="1000" b="1" i="0" u="none" strike="noStrike" kern="1200" spc="0" baseline="0">
              <a:solidFill>
                <a:schemeClr val="tx1">
                  <a:lumMod val="65000"/>
                  <a:lumOff val="35000"/>
                </a:schemeClr>
              </a:solidFill>
              <a:latin typeface="+mj-lt"/>
              <a:ea typeface="+mn-ea"/>
              <a:cs typeface="+mn-cs"/>
            </a:defRPr>
          </a:pPr>
          <a:endParaRPr lang="en-US"/>
        </a:p>
      </c:txPr>
    </c:title>
    <c:autoTitleDeleted val="0"/>
    <c:plotArea>
      <c:layout/>
      <c:areaChart>
        <c:grouping val="standard"/>
        <c:varyColors val="0"/>
        <c:ser>
          <c:idx val="3"/>
          <c:order val="3"/>
          <c:tx>
            <c:strRef>
              <c:f>'21_Capacity_vs_Demand_Charts'!$A$12</c:f>
              <c:strCache>
                <c:ptCount val="1"/>
                <c:pt idx="0">
                  <c:v>Current Treatment Capacity (gallons per day)</c:v>
                </c:pt>
              </c:strCache>
            </c:strRef>
          </c:tx>
          <c:spPr>
            <a:solidFill>
              <a:schemeClr val="tx2">
                <a:lumMod val="90000"/>
                <a:lumOff val="10000"/>
              </a:schemeClr>
            </a:solidFill>
            <a:ln w="25400">
              <a:noFill/>
            </a:ln>
            <a:effectLst/>
          </c:spPr>
          <c:cat>
            <c:strRef>
              <c:f>'21_Capacity_vs_Demand_Charts'!$B$3:$M$3</c:f>
              <c:strCache>
                <c:ptCount val="12"/>
                <c:pt idx="0">
                  <c:v>2030</c:v>
                </c:pt>
                <c:pt idx="1">
                  <c:v>2031</c:v>
                </c:pt>
                <c:pt idx="2">
                  <c:v>2032</c:v>
                </c:pt>
                <c:pt idx="3">
                  <c:v>2033</c:v>
                </c:pt>
                <c:pt idx="4">
                  <c:v>2034</c:v>
                </c:pt>
                <c:pt idx="5">
                  <c:v>2035</c:v>
                </c:pt>
                <c:pt idx="6">
                  <c:v>2036</c:v>
                </c:pt>
                <c:pt idx="7">
                  <c:v>2037</c:v>
                </c:pt>
                <c:pt idx="8">
                  <c:v>2038</c:v>
                </c:pt>
                <c:pt idx="9">
                  <c:v>2039</c:v>
                </c:pt>
                <c:pt idx="10">
                  <c:v>2040</c:v>
                </c:pt>
                <c:pt idx="11">
                  <c:v>2050</c:v>
                </c:pt>
              </c:strCache>
            </c:strRef>
          </c:cat>
          <c:val>
            <c:numRef>
              <c:f>'21_Capacity_vs_Demand_Charts'!$B$12:$M$12</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B58B-4C9A-8E67-8D8141F8EF79}"/>
            </c:ext>
          </c:extLst>
        </c:ser>
        <c:dLbls>
          <c:showLegendKey val="0"/>
          <c:showVal val="0"/>
          <c:showCatName val="0"/>
          <c:showSerName val="0"/>
          <c:showPercent val="0"/>
          <c:showBubbleSize val="0"/>
        </c:dLbls>
        <c:axId val="402668127"/>
        <c:axId val="402234815"/>
      </c:areaChart>
      <c:lineChart>
        <c:grouping val="standard"/>
        <c:varyColors val="0"/>
        <c:ser>
          <c:idx val="0"/>
          <c:order val="0"/>
          <c:tx>
            <c:strRef>
              <c:f>'21_Capacity_vs_Demand_Charts'!$A$6</c:f>
              <c:strCache>
                <c:ptCount val="1"/>
                <c:pt idx="0">
                  <c:v>BASELINE: Maximum Day Water Demand (gallons per day)</c:v>
                </c:pt>
              </c:strCache>
            </c:strRef>
          </c:tx>
          <c:spPr>
            <a:ln w="28575" cap="rnd">
              <a:solidFill>
                <a:schemeClr val="accent1"/>
              </a:solidFill>
              <a:round/>
            </a:ln>
            <a:effectLst/>
          </c:spPr>
          <c:marker>
            <c:symbol val="none"/>
          </c:marker>
          <c:cat>
            <c:strRef>
              <c:f>'21_Capacity_vs_Demand_Charts'!$B$3:$M$3</c:f>
              <c:strCache>
                <c:ptCount val="12"/>
                <c:pt idx="0">
                  <c:v>2030</c:v>
                </c:pt>
                <c:pt idx="1">
                  <c:v>2031</c:v>
                </c:pt>
                <c:pt idx="2">
                  <c:v>2032</c:v>
                </c:pt>
                <c:pt idx="3">
                  <c:v>2033</c:v>
                </c:pt>
                <c:pt idx="4">
                  <c:v>2034</c:v>
                </c:pt>
                <c:pt idx="5">
                  <c:v>2035</c:v>
                </c:pt>
                <c:pt idx="6">
                  <c:v>2036</c:v>
                </c:pt>
                <c:pt idx="7">
                  <c:v>2037</c:v>
                </c:pt>
                <c:pt idx="8">
                  <c:v>2038</c:v>
                </c:pt>
                <c:pt idx="9">
                  <c:v>2039</c:v>
                </c:pt>
                <c:pt idx="10">
                  <c:v>2040</c:v>
                </c:pt>
                <c:pt idx="11">
                  <c:v>2050</c:v>
                </c:pt>
              </c:strCache>
            </c:strRef>
          </c:cat>
          <c:val>
            <c:numRef>
              <c:f>'21_Capacity_vs_Demand_Charts'!$B$6:$M$6</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B58B-4C9A-8E67-8D8141F8EF79}"/>
            </c:ext>
          </c:extLst>
        </c:ser>
        <c:ser>
          <c:idx val="1"/>
          <c:order val="1"/>
          <c:tx>
            <c:strRef>
              <c:f>'21_Capacity_vs_Demand_Charts'!$A$7</c:f>
              <c:strCache>
                <c:ptCount val="1"/>
                <c:pt idx="0">
                  <c:v>LOW: Maximum Day Water Demand (gallons per day)</c:v>
                </c:pt>
              </c:strCache>
            </c:strRef>
          </c:tx>
          <c:spPr>
            <a:ln w="28575" cap="rnd">
              <a:solidFill>
                <a:schemeClr val="accent2"/>
              </a:solidFill>
              <a:round/>
            </a:ln>
            <a:effectLst/>
          </c:spPr>
          <c:marker>
            <c:symbol val="none"/>
          </c:marker>
          <c:cat>
            <c:strRef>
              <c:f>'21_Capacity_vs_Demand_Charts'!$B$3:$M$3</c:f>
              <c:strCache>
                <c:ptCount val="12"/>
                <c:pt idx="0">
                  <c:v>2030</c:v>
                </c:pt>
                <c:pt idx="1">
                  <c:v>2031</c:v>
                </c:pt>
                <c:pt idx="2">
                  <c:v>2032</c:v>
                </c:pt>
                <c:pt idx="3">
                  <c:v>2033</c:v>
                </c:pt>
                <c:pt idx="4">
                  <c:v>2034</c:v>
                </c:pt>
                <c:pt idx="5">
                  <c:v>2035</c:v>
                </c:pt>
                <c:pt idx="6">
                  <c:v>2036</c:v>
                </c:pt>
                <c:pt idx="7">
                  <c:v>2037</c:v>
                </c:pt>
                <c:pt idx="8">
                  <c:v>2038</c:v>
                </c:pt>
                <c:pt idx="9">
                  <c:v>2039</c:v>
                </c:pt>
                <c:pt idx="10">
                  <c:v>2040</c:v>
                </c:pt>
                <c:pt idx="11">
                  <c:v>2050</c:v>
                </c:pt>
              </c:strCache>
            </c:strRef>
          </c:cat>
          <c:val>
            <c:numRef>
              <c:f>'21_Capacity_vs_Demand_Charts'!$B$7:$M$7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B58B-4C9A-8E67-8D8141F8EF79}"/>
            </c:ext>
          </c:extLst>
        </c:ser>
        <c:ser>
          <c:idx val="2"/>
          <c:order val="2"/>
          <c:tx>
            <c:strRef>
              <c:f>'21_Capacity_vs_Demand_Charts'!$A$8</c:f>
              <c:strCache>
                <c:ptCount val="1"/>
                <c:pt idx="0">
                  <c:v>HIGH: Maximum Day Water Demand (gallons per day)</c:v>
                </c:pt>
              </c:strCache>
            </c:strRef>
          </c:tx>
          <c:spPr>
            <a:ln w="28575" cap="rnd">
              <a:solidFill>
                <a:schemeClr val="accent3"/>
              </a:solidFill>
              <a:round/>
            </a:ln>
            <a:effectLst/>
          </c:spPr>
          <c:marker>
            <c:symbol val="none"/>
          </c:marker>
          <c:cat>
            <c:strRef>
              <c:f>'21_Capacity_vs_Demand_Charts'!$B$3:$M$3</c:f>
              <c:strCache>
                <c:ptCount val="12"/>
                <c:pt idx="0">
                  <c:v>2030</c:v>
                </c:pt>
                <c:pt idx="1">
                  <c:v>2031</c:v>
                </c:pt>
                <c:pt idx="2">
                  <c:v>2032</c:v>
                </c:pt>
                <c:pt idx="3">
                  <c:v>2033</c:v>
                </c:pt>
                <c:pt idx="4">
                  <c:v>2034</c:v>
                </c:pt>
                <c:pt idx="5">
                  <c:v>2035</c:v>
                </c:pt>
                <c:pt idx="6">
                  <c:v>2036</c:v>
                </c:pt>
                <c:pt idx="7">
                  <c:v>2037</c:v>
                </c:pt>
                <c:pt idx="8">
                  <c:v>2038</c:v>
                </c:pt>
                <c:pt idx="9">
                  <c:v>2039</c:v>
                </c:pt>
                <c:pt idx="10">
                  <c:v>2040</c:v>
                </c:pt>
                <c:pt idx="11">
                  <c:v>2050</c:v>
                </c:pt>
              </c:strCache>
            </c:strRef>
          </c:cat>
          <c:val>
            <c:numRef>
              <c:f>'21_Capacity_vs_Demand_Charts'!$B$8:$M$8</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3-B58B-4C9A-8E67-8D8141F8EF79}"/>
            </c:ext>
          </c:extLst>
        </c:ser>
        <c:ser>
          <c:idx val="4"/>
          <c:order val="4"/>
          <c:tx>
            <c:strRef>
              <c:f>'21_Capacity_vs_Demand_Charts'!$A$4</c:f>
              <c:strCache>
                <c:ptCount val="1"/>
                <c:pt idx="0">
                  <c:v>Current total volume of water appropriation permit(s) (gallons per day)</c:v>
                </c:pt>
              </c:strCache>
            </c:strRef>
          </c:tx>
          <c:spPr>
            <a:ln w="28575" cap="rnd">
              <a:solidFill>
                <a:schemeClr val="accent5"/>
              </a:solidFill>
              <a:round/>
            </a:ln>
            <a:effectLst/>
          </c:spPr>
          <c:marker>
            <c:symbol val="none"/>
          </c:marker>
          <c:cat>
            <c:strRef>
              <c:f>'21_Capacity_vs_Demand_Charts'!$B$3:$M$3</c:f>
              <c:strCache>
                <c:ptCount val="12"/>
                <c:pt idx="0">
                  <c:v>2030</c:v>
                </c:pt>
                <c:pt idx="1">
                  <c:v>2031</c:v>
                </c:pt>
                <c:pt idx="2">
                  <c:v>2032</c:v>
                </c:pt>
                <c:pt idx="3">
                  <c:v>2033</c:v>
                </c:pt>
                <c:pt idx="4">
                  <c:v>2034</c:v>
                </c:pt>
                <c:pt idx="5">
                  <c:v>2035</c:v>
                </c:pt>
                <c:pt idx="6">
                  <c:v>2036</c:v>
                </c:pt>
                <c:pt idx="7">
                  <c:v>2037</c:v>
                </c:pt>
                <c:pt idx="8">
                  <c:v>2038</c:v>
                </c:pt>
                <c:pt idx="9">
                  <c:v>2039</c:v>
                </c:pt>
                <c:pt idx="10">
                  <c:v>2040</c:v>
                </c:pt>
                <c:pt idx="11">
                  <c:v>2050</c:v>
                </c:pt>
              </c:strCache>
            </c:strRef>
          </c:cat>
          <c:val>
            <c:numRef>
              <c:f>'21_Capacity_vs_Demand_Charts'!$B$4:$M$4</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C222-475F-BC11-0440875D37D7}"/>
            </c:ext>
          </c:extLst>
        </c:ser>
        <c:dLbls>
          <c:showLegendKey val="0"/>
          <c:showVal val="0"/>
          <c:showCatName val="0"/>
          <c:showSerName val="0"/>
          <c:showPercent val="0"/>
          <c:showBubbleSize val="0"/>
        </c:dLbls>
        <c:marker val="1"/>
        <c:smooth val="0"/>
        <c:axId val="402668127"/>
        <c:axId val="402234815"/>
      </c:lineChart>
      <c:catAx>
        <c:axId val="4026681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02234815"/>
        <c:crosses val="autoZero"/>
        <c:auto val="1"/>
        <c:lblAlgn val="ctr"/>
        <c:lblOffset val="100"/>
        <c:noMultiLvlLbl val="0"/>
      </c:catAx>
      <c:valAx>
        <c:axId val="40223481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000" b="0" i="0" u="none" strike="noStrike" kern="1200" baseline="0">
                    <a:solidFill>
                      <a:sysClr val="windowText" lastClr="000000">
                        <a:lumMod val="65000"/>
                        <a:lumOff val="35000"/>
                      </a:sysClr>
                    </a:solidFill>
                  </a:rPr>
                  <a:t>Gallonsn per day</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0266812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paperSize="0" orientation="landscape"/>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chemeClr val="tx1">
                    <a:lumMod val="65000"/>
                    <a:lumOff val="35000"/>
                  </a:schemeClr>
                </a:solidFill>
                <a:latin typeface="+mj-lt"/>
                <a:ea typeface="+mn-ea"/>
                <a:cs typeface="+mn-cs"/>
              </a:defRPr>
            </a:pPr>
            <a:r>
              <a:rPr lang="en-US" sz="1000" b="1" i="0" u="none" strike="noStrike" kern="1200" spc="0" baseline="0">
                <a:solidFill>
                  <a:sysClr val="windowText" lastClr="000000">
                    <a:lumMod val="65000"/>
                    <a:lumOff val="35000"/>
                  </a:sysClr>
                </a:solidFill>
                <a:latin typeface="+mj-lt"/>
              </a:rPr>
              <a:t>Planned Source Capacity</a:t>
            </a:r>
          </a:p>
          <a:p>
            <a:pPr>
              <a:defRPr sz="1000" b="1">
                <a:latin typeface="+mj-lt"/>
              </a:defRPr>
            </a:pPr>
            <a:r>
              <a:rPr lang="en-US" sz="1000" b="1" i="0" u="none" strike="noStrike" kern="1200" spc="0" baseline="0">
                <a:solidFill>
                  <a:sysClr val="windowText" lastClr="000000">
                    <a:lumMod val="65000"/>
                    <a:lumOff val="35000"/>
                  </a:sysClr>
                </a:solidFill>
                <a:latin typeface="+mj-lt"/>
              </a:rPr>
              <a:t>versus</a:t>
            </a:r>
          </a:p>
          <a:p>
            <a:pPr>
              <a:defRPr sz="1000" b="1">
                <a:latin typeface="+mj-lt"/>
              </a:defRPr>
            </a:pPr>
            <a:r>
              <a:rPr lang="en-US" sz="1000" b="1" i="0" u="none" strike="noStrike" kern="1200" spc="0" baseline="0">
                <a:solidFill>
                  <a:sysClr val="windowText" lastClr="000000">
                    <a:lumMod val="65000"/>
                    <a:lumOff val="35000"/>
                  </a:sysClr>
                </a:solidFill>
                <a:latin typeface="+mj-lt"/>
              </a:rPr>
              <a:t>Future Maximum Daily Water Demand</a:t>
            </a:r>
          </a:p>
        </c:rich>
      </c:tx>
      <c:overlay val="0"/>
      <c:spPr>
        <a:noFill/>
        <a:ln>
          <a:noFill/>
        </a:ln>
        <a:effectLst/>
      </c:spPr>
      <c:txPr>
        <a:bodyPr rot="0" spcFirstLastPara="1" vertOverflow="ellipsis" vert="horz" wrap="square" anchor="ctr" anchorCtr="1"/>
        <a:lstStyle/>
        <a:p>
          <a:pPr>
            <a:defRPr sz="1000" b="1" i="0" u="none" strike="noStrike" kern="1200" spc="0" baseline="0">
              <a:solidFill>
                <a:schemeClr val="tx1">
                  <a:lumMod val="65000"/>
                  <a:lumOff val="35000"/>
                </a:schemeClr>
              </a:solidFill>
              <a:latin typeface="+mj-lt"/>
              <a:ea typeface="+mn-ea"/>
              <a:cs typeface="+mn-cs"/>
            </a:defRPr>
          </a:pPr>
          <a:endParaRPr lang="en-US"/>
        </a:p>
      </c:txPr>
    </c:title>
    <c:autoTitleDeleted val="0"/>
    <c:plotArea>
      <c:layout/>
      <c:areaChart>
        <c:grouping val="standard"/>
        <c:varyColors val="0"/>
        <c:ser>
          <c:idx val="3"/>
          <c:order val="3"/>
          <c:tx>
            <c:strRef>
              <c:f>'21_Capacity_vs_Demand_Charts'!$A$14</c:f>
              <c:strCache>
                <c:ptCount val="1"/>
                <c:pt idx="0">
                  <c:v>Planned Total Source Capacity (gallons per day)</c:v>
                </c:pt>
              </c:strCache>
            </c:strRef>
          </c:tx>
          <c:spPr>
            <a:solidFill>
              <a:schemeClr val="tx2">
                <a:lumMod val="50000"/>
                <a:lumOff val="50000"/>
              </a:schemeClr>
            </a:solidFill>
            <a:ln w="25400">
              <a:noFill/>
            </a:ln>
            <a:effectLst/>
          </c:spPr>
          <c:cat>
            <c:strRef>
              <c:f>'21_Capacity_vs_Demand_Charts'!$B$3:$M$3</c:f>
              <c:strCache>
                <c:ptCount val="12"/>
                <c:pt idx="0">
                  <c:v>2030</c:v>
                </c:pt>
                <c:pt idx="1">
                  <c:v>2031</c:v>
                </c:pt>
                <c:pt idx="2">
                  <c:v>2032</c:v>
                </c:pt>
                <c:pt idx="3">
                  <c:v>2033</c:v>
                </c:pt>
                <c:pt idx="4">
                  <c:v>2034</c:v>
                </c:pt>
                <c:pt idx="5">
                  <c:v>2035</c:v>
                </c:pt>
                <c:pt idx="6">
                  <c:v>2036</c:v>
                </c:pt>
                <c:pt idx="7">
                  <c:v>2037</c:v>
                </c:pt>
                <c:pt idx="8">
                  <c:v>2038</c:v>
                </c:pt>
                <c:pt idx="9">
                  <c:v>2039</c:v>
                </c:pt>
                <c:pt idx="10">
                  <c:v>2040</c:v>
                </c:pt>
                <c:pt idx="11">
                  <c:v>2050</c:v>
                </c:pt>
              </c:strCache>
            </c:strRef>
          </c:cat>
          <c:val>
            <c:numRef>
              <c:f>'21_Capacity_vs_Demand_Charts'!$B$14:$M$14</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0CD0-4BEF-93DF-162A382035C3}"/>
            </c:ext>
          </c:extLst>
        </c:ser>
        <c:dLbls>
          <c:showLegendKey val="0"/>
          <c:showVal val="0"/>
          <c:showCatName val="0"/>
          <c:showSerName val="0"/>
          <c:showPercent val="0"/>
          <c:showBubbleSize val="0"/>
        </c:dLbls>
        <c:axId val="402668127"/>
        <c:axId val="402234815"/>
      </c:areaChart>
      <c:lineChart>
        <c:grouping val="standard"/>
        <c:varyColors val="0"/>
        <c:ser>
          <c:idx val="0"/>
          <c:order val="0"/>
          <c:tx>
            <c:strRef>
              <c:f>'21_Capacity_vs_Demand_Charts'!$A$6</c:f>
              <c:strCache>
                <c:ptCount val="1"/>
                <c:pt idx="0">
                  <c:v>BASELINE: Maximum Day Water Demand (gallons per day)</c:v>
                </c:pt>
              </c:strCache>
            </c:strRef>
          </c:tx>
          <c:spPr>
            <a:ln w="28575" cap="rnd">
              <a:solidFill>
                <a:schemeClr val="accent1"/>
              </a:solidFill>
              <a:round/>
            </a:ln>
            <a:effectLst/>
          </c:spPr>
          <c:marker>
            <c:symbol val="none"/>
          </c:marker>
          <c:cat>
            <c:strRef>
              <c:f>'21_Capacity_vs_Demand_Charts'!$B$3:$M$3</c:f>
              <c:strCache>
                <c:ptCount val="12"/>
                <c:pt idx="0">
                  <c:v>2030</c:v>
                </c:pt>
                <c:pt idx="1">
                  <c:v>2031</c:v>
                </c:pt>
                <c:pt idx="2">
                  <c:v>2032</c:v>
                </c:pt>
                <c:pt idx="3">
                  <c:v>2033</c:v>
                </c:pt>
                <c:pt idx="4">
                  <c:v>2034</c:v>
                </c:pt>
                <c:pt idx="5">
                  <c:v>2035</c:v>
                </c:pt>
                <c:pt idx="6">
                  <c:v>2036</c:v>
                </c:pt>
                <c:pt idx="7">
                  <c:v>2037</c:v>
                </c:pt>
                <c:pt idx="8">
                  <c:v>2038</c:v>
                </c:pt>
                <c:pt idx="9">
                  <c:v>2039</c:v>
                </c:pt>
                <c:pt idx="10">
                  <c:v>2040</c:v>
                </c:pt>
                <c:pt idx="11">
                  <c:v>2050</c:v>
                </c:pt>
              </c:strCache>
            </c:strRef>
          </c:cat>
          <c:val>
            <c:numRef>
              <c:f>'21_Capacity_vs_Demand_Charts'!$B$6:$M$6</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0CD0-4BEF-93DF-162A382035C3}"/>
            </c:ext>
          </c:extLst>
        </c:ser>
        <c:ser>
          <c:idx val="1"/>
          <c:order val="1"/>
          <c:tx>
            <c:strRef>
              <c:f>'21_Capacity_vs_Demand_Charts'!$A$7</c:f>
              <c:strCache>
                <c:ptCount val="1"/>
                <c:pt idx="0">
                  <c:v>LOW: Maximum Day Water Demand (gallons per day)</c:v>
                </c:pt>
              </c:strCache>
            </c:strRef>
          </c:tx>
          <c:spPr>
            <a:ln w="28575" cap="rnd">
              <a:solidFill>
                <a:schemeClr val="accent2"/>
              </a:solidFill>
              <a:round/>
            </a:ln>
            <a:effectLst/>
          </c:spPr>
          <c:marker>
            <c:symbol val="none"/>
          </c:marker>
          <c:cat>
            <c:strRef>
              <c:f>'21_Capacity_vs_Demand_Charts'!$B$3:$M$3</c:f>
              <c:strCache>
                <c:ptCount val="12"/>
                <c:pt idx="0">
                  <c:v>2030</c:v>
                </c:pt>
                <c:pt idx="1">
                  <c:v>2031</c:v>
                </c:pt>
                <c:pt idx="2">
                  <c:v>2032</c:v>
                </c:pt>
                <c:pt idx="3">
                  <c:v>2033</c:v>
                </c:pt>
                <c:pt idx="4">
                  <c:v>2034</c:v>
                </c:pt>
                <c:pt idx="5">
                  <c:v>2035</c:v>
                </c:pt>
                <c:pt idx="6">
                  <c:v>2036</c:v>
                </c:pt>
                <c:pt idx="7">
                  <c:v>2037</c:v>
                </c:pt>
                <c:pt idx="8">
                  <c:v>2038</c:v>
                </c:pt>
                <c:pt idx="9">
                  <c:v>2039</c:v>
                </c:pt>
                <c:pt idx="10">
                  <c:v>2040</c:v>
                </c:pt>
                <c:pt idx="11">
                  <c:v>2050</c:v>
                </c:pt>
              </c:strCache>
            </c:strRef>
          </c:cat>
          <c:val>
            <c:numRef>
              <c:f>'21_Capacity_vs_Demand_Charts'!$B$7:$M$7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0CD0-4BEF-93DF-162A382035C3}"/>
            </c:ext>
          </c:extLst>
        </c:ser>
        <c:ser>
          <c:idx val="2"/>
          <c:order val="2"/>
          <c:tx>
            <c:strRef>
              <c:f>'21_Capacity_vs_Demand_Charts'!$A$8</c:f>
              <c:strCache>
                <c:ptCount val="1"/>
                <c:pt idx="0">
                  <c:v>HIGH: Maximum Day Water Demand (gallons per day)</c:v>
                </c:pt>
              </c:strCache>
            </c:strRef>
          </c:tx>
          <c:spPr>
            <a:ln w="28575" cap="rnd">
              <a:solidFill>
                <a:schemeClr val="accent3"/>
              </a:solidFill>
              <a:round/>
            </a:ln>
            <a:effectLst/>
          </c:spPr>
          <c:marker>
            <c:symbol val="none"/>
          </c:marker>
          <c:cat>
            <c:strRef>
              <c:f>'21_Capacity_vs_Demand_Charts'!$B$3:$M$3</c:f>
              <c:strCache>
                <c:ptCount val="12"/>
                <c:pt idx="0">
                  <c:v>2030</c:v>
                </c:pt>
                <c:pt idx="1">
                  <c:v>2031</c:v>
                </c:pt>
                <c:pt idx="2">
                  <c:v>2032</c:v>
                </c:pt>
                <c:pt idx="3">
                  <c:v>2033</c:v>
                </c:pt>
                <c:pt idx="4">
                  <c:v>2034</c:v>
                </c:pt>
                <c:pt idx="5">
                  <c:v>2035</c:v>
                </c:pt>
                <c:pt idx="6">
                  <c:v>2036</c:v>
                </c:pt>
                <c:pt idx="7">
                  <c:v>2037</c:v>
                </c:pt>
                <c:pt idx="8">
                  <c:v>2038</c:v>
                </c:pt>
                <c:pt idx="9">
                  <c:v>2039</c:v>
                </c:pt>
                <c:pt idx="10">
                  <c:v>2040</c:v>
                </c:pt>
                <c:pt idx="11">
                  <c:v>2050</c:v>
                </c:pt>
              </c:strCache>
            </c:strRef>
          </c:cat>
          <c:val>
            <c:numRef>
              <c:f>'21_Capacity_vs_Demand_Charts'!$B$8:$M$8</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3-0CD0-4BEF-93DF-162A382035C3}"/>
            </c:ext>
          </c:extLst>
        </c:ser>
        <c:ser>
          <c:idx val="4"/>
          <c:order val="4"/>
          <c:tx>
            <c:strRef>
              <c:f>'21_Capacity_vs_Demand_Charts'!$A$4</c:f>
              <c:strCache>
                <c:ptCount val="1"/>
                <c:pt idx="0">
                  <c:v>Current total volume of water appropriation permit(s) (gallons per day)</c:v>
                </c:pt>
              </c:strCache>
            </c:strRef>
          </c:tx>
          <c:spPr>
            <a:ln w="28575" cap="rnd">
              <a:solidFill>
                <a:schemeClr val="accent5"/>
              </a:solidFill>
              <a:round/>
            </a:ln>
            <a:effectLst/>
          </c:spPr>
          <c:marker>
            <c:symbol val="none"/>
          </c:marker>
          <c:cat>
            <c:strRef>
              <c:f>'21_Capacity_vs_Demand_Charts'!$B$3:$M$3</c:f>
              <c:strCache>
                <c:ptCount val="12"/>
                <c:pt idx="0">
                  <c:v>2030</c:v>
                </c:pt>
                <c:pt idx="1">
                  <c:v>2031</c:v>
                </c:pt>
                <c:pt idx="2">
                  <c:v>2032</c:v>
                </c:pt>
                <c:pt idx="3">
                  <c:v>2033</c:v>
                </c:pt>
                <c:pt idx="4">
                  <c:v>2034</c:v>
                </c:pt>
                <c:pt idx="5">
                  <c:v>2035</c:v>
                </c:pt>
                <c:pt idx="6">
                  <c:v>2036</c:v>
                </c:pt>
                <c:pt idx="7">
                  <c:v>2037</c:v>
                </c:pt>
                <c:pt idx="8">
                  <c:v>2038</c:v>
                </c:pt>
                <c:pt idx="9">
                  <c:v>2039</c:v>
                </c:pt>
                <c:pt idx="10">
                  <c:v>2040</c:v>
                </c:pt>
                <c:pt idx="11">
                  <c:v>2050</c:v>
                </c:pt>
              </c:strCache>
            </c:strRef>
          </c:cat>
          <c:val>
            <c:numRef>
              <c:f>'21_Capacity_vs_Demand_Charts'!$B$4:$M$4</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0233-4A36-A87D-6A2C77D3F853}"/>
            </c:ext>
          </c:extLst>
        </c:ser>
        <c:dLbls>
          <c:showLegendKey val="0"/>
          <c:showVal val="0"/>
          <c:showCatName val="0"/>
          <c:showSerName val="0"/>
          <c:showPercent val="0"/>
          <c:showBubbleSize val="0"/>
        </c:dLbls>
        <c:marker val="1"/>
        <c:smooth val="0"/>
        <c:axId val="402668127"/>
        <c:axId val="402234815"/>
      </c:lineChart>
      <c:catAx>
        <c:axId val="4026681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02234815"/>
        <c:crosses val="autoZero"/>
        <c:auto val="1"/>
        <c:lblAlgn val="ctr"/>
        <c:lblOffset val="100"/>
        <c:noMultiLvlLbl val="0"/>
      </c:catAx>
      <c:valAx>
        <c:axId val="40223481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000" b="0" i="0" u="none" strike="noStrike" kern="1200" baseline="0">
                    <a:solidFill>
                      <a:sysClr val="windowText" lastClr="000000">
                        <a:lumMod val="65000"/>
                        <a:lumOff val="35000"/>
                      </a:sysClr>
                    </a:solidFill>
                  </a:rPr>
                  <a:t>Gallonsn per day</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0266812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paperSize="0" orientation="landscape"/>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chemeClr val="tx1">
                    <a:lumMod val="65000"/>
                    <a:lumOff val="35000"/>
                  </a:schemeClr>
                </a:solidFill>
                <a:latin typeface="+mj-lt"/>
                <a:ea typeface="+mn-ea"/>
                <a:cs typeface="+mn-cs"/>
              </a:defRPr>
            </a:pPr>
            <a:r>
              <a:rPr lang="en-US" sz="1000" b="1" i="0" u="none" strike="noStrike" kern="1200" spc="0" baseline="0">
                <a:solidFill>
                  <a:sysClr val="windowText" lastClr="000000">
                    <a:lumMod val="65000"/>
                    <a:lumOff val="35000"/>
                  </a:sysClr>
                </a:solidFill>
                <a:latin typeface="+mj-lt"/>
              </a:rPr>
              <a:t>Planned Treatment Capacity</a:t>
            </a:r>
          </a:p>
          <a:p>
            <a:pPr>
              <a:defRPr sz="1000" b="1">
                <a:latin typeface="+mj-lt"/>
              </a:defRPr>
            </a:pPr>
            <a:r>
              <a:rPr lang="en-US" sz="1000" b="1" i="0" u="none" strike="noStrike" kern="1200" spc="0" baseline="0">
                <a:solidFill>
                  <a:sysClr val="windowText" lastClr="000000">
                    <a:lumMod val="65000"/>
                    <a:lumOff val="35000"/>
                  </a:sysClr>
                </a:solidFill>
                <a:latin typeface="+mj-lt"/>
              </a:rPr>
              <a:t>versus</a:t>
            </a:r>
          </a:p>
          <a:p>
            <a:pPr>
              <a:defRPr sz="1000" b="1">
                <a:latin typeface="+mj-lt"/>
              </a:defRPr>
            </a:pPr>
            <a:r>
              <a:rPr lang="en-US" sz="1000" b="1" i="0" u="none" strike="noStrike" kern="1200" spc="0" baseline="0">
                <a:solidFill>
                  <a:sysClr val="windowText" lastClr="000000">
                    <a:lumMod val="65000"/>
                    <a:lumOff val="35000"/>
                  </a:sysClr>
                </a:solidFill>
                <a:latin typeface="+mj-lt"/>
              </a:rPr>
              <a:t>Future Maximum Daily Water Demand</a:t>
            </a:r>
          </a:p>
        </c:rich>
      </c:tx>
      <c:overlay val="0"/>
      <c:spPr>
        <a:noFill/>
        <a:ln>
          <a:noFill/>
        </a:ln>
        <a:effectLst/>
      </c:spPr>
      <c:txPr>
        <a:bodyPr rot="0" spcFirstLastPara="1" vertOverflow="ellipsis" vert="horz" wrap="square" anchor="ctr" anchorCtr="1"/>
        <a:lstStyle/>
        <a:p>
          <a:pPr>
            <a:defRPr sz="1000" b="1" i="0" u="none" strike="noStrike" kern="1200" spc="0" baseline="0">
              <a:solidFill>
                <a:schemeClr val="tx1">
                  <a:lumMod val="65000"/>
                  <a:lumOff val="35000"/>
                </a:schemeClr>
              </a:solidFill>
              <a:latin typeface="+mj-lt"/>
              <a:ea typeface="+mn-ea"/>
              <a:cs typeface="+mn-cs"/>
            </a:defRPr>
          </a:pPr>
          <a:endParaRPr lang="en-US"/>
        </a:p>
      </c:txPr>
    </c:title>
    <c:autoTitleDeleted val="0"/>
    <c:plotArea>
      <c:layout/>
      <c:areaChart>
        <c:grouping val="standard"/>
        <c:varyColors val="0"/>
        <c:ser>
          <c:idx val="3"/>
          <c:order val="3"/>
          <c:tx>
            <c:strRef>
              <c:f>'21_Capacity_vs_Demand_Charts'!$A$15</c:f>
              <c:strCache>
                <c:ptCount val="1"/>
                <c:pt idx="0">
                  <c:v>Planned Treatment Capacity (gallons per day)</c:v>
                </c:pt>
              </c:strCache>
            </c:strRef>
          </c:tx>
          <c:spPr>
            <a:solidFill>
              <a:schemeClr val="tx2">
                <a:lumMod val="50000"/>
                <a:lumOff val="50000"/>
              </a:schemeClr>
            </a:solidFill>
            <a:ln w="25400">
              <a:noFill/>
            </a:ln>
            <a:effectLst/>
          </c:spPr>
          <c:cat>
            <c:strRef>
              <c:f>'21_Capacity_vs_Demand_Charts'!$B$3:$M$3</c:f>
              <c:strCache>
                <c:ptCount val="12"/>
                <c:pt idx="0">
                  <c:v>2030</c:v>
                </c:pt>
                <c:pt idx="1">
                  <c:v>2031</c:v>
                </c:pt>
                <c:pt idx="2">
                  <c:v>2032</c:v>
                </c:pt>
                <c:pt idx="3">
                  <c:v>2033</c:v>
                </c:pt>
                <c:pt idx="4">
                  <c:v>2034</c:v>
                </c:pt>
                <c:pt idx="5">
                  <c:v>2035</c:v>
                </c:pt>
                <c:pt idx="6">
                  <c:v>2036</c:v>
                </c:pt>
                <c:pt idx="7">
                  <c:v>2037</c:v>
                </c:pt>
                <c:pt idx="8">
                  <c:v>2038</c:v>
                </c:pt>
                <c:pt idx="9">
                  <c:v>2039</c:v>
                </c:pt>
                <c:pt idx="10">
                  <c:v>2040</c:v>
                </c:pt>
                <c:pt idx="11">
                  <c:v>2050</c:v>
                </c:pt>
              </c:strCache>
            </c:strRef>
          </c:cat>
          <c:val>
            <c:numRef>
              <c:f>'21_Capacity_vs_Demand_Charts'!$B$15:$M$15</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A1CF-4F8D-865A-D62DBF583E03}"/>
            </c:ext>
          </c:extLst>
        </c:ser>
        <c:dLbls>
          <c:showLegendKey val="0"/>
          <c:showVal val="0"/>
          <c:showCatName val="0"/>
          <c:showSerName val="0"/>
          <c:showPercent val="0"/>
          <c:showBubbleSize val="0"/>
        </c:dLbls>
        <c:axId val="402668127"/>
        <c:axId val="402234815"/>
      </c:areaChart>
      <c:lineChart>
        <c:grouping val="standard"/>
        <c:varyColors val="0"/>
        <c:ser>
          <c:idx val="0"/>
          <c:order val="0"/>
          <c:tx>
            <c:strRef>
              <c:f>'21_Capacity_vs_Demand_Charts'!$A$6</c:f>
              <c:strCache>
                <c:ptCount val="1"/>
                <c:pt idx="0">
                  <c:v>BASELINE: Maximum Day Water Demand (gallons per day)</c:v>
                </c:pt>
              </c:strCache>
            </c:strRef>
          </c:tx>
          <c:spPr>
            <a:ln w="28575" cap="rnd">
              <a:solidFill>
                <a:schemeClr val="accent1"/>
              </a:solidFill>
              <a:round/>
            </a:ln>
            <a:effectLst/>
          </c:spPr>
          <c:marker>
            <c:symbol val="none"/>
          </c:marker>
          <c:cat>
            <c:strRef>
              <c:f>'21_Capacity_vs_Demand_Charts'!$B$3:$M$3</c:f>
              <c:strCache>
                <c:ptCount val="12"/>
                <c:pt idx="0">
                  <c:v>2030</c:v>
                </c:pt>
                <c:pt idx="1">
                  <c:v>2031</c:v>
                </c:pt>
                <c:pt idx="2">
                  <c:v>2032</c:v>
                </c:pt>
                <c:pt idx="3">
                  <c:v>2033</c:v>
                </c:pt>
                <c:pt idx="4">
                  <c:v>2034</c:v>
                </c:pt>
                <c:pt idx="5">
                  <c:v>2035</c:v>
                </c:pt>
                <c:pt idx="6">
                  <c:v>2036</c:v>
                </c:pt>
                <c:pt idx="7">
                  <c:v>2037</c:v>
                </c:pt>
                <c:pt idx="8">
                  <c:v>2038</c:v>
                </c:pt>
                <c:pt idx="9">
                  <c:v>2039</c:v>
                </c:pt>
                <c:pt idx="10">
                  <c:v>2040</c:v>
                </c:pt>
                <c:pt idx="11">
                  <c:v>2050</c:v>
                </c:pt>
              </c:strCache>
            </c:strRef>
          </c:cat>
          <c:val>
            <c:numRef>
              <c:f>'21_Capacity_vs_Demand_Charts'!$B$6:$M$6</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A1CF-4F8D-865A-D62DBF583E03}"/>
            </c:ext>
          </c:extLst>
        </c:ser>
        <c:ser>
          <c:idx val="1"/>
          <c:order val="1"/>
          <c:tx>
            <c:strRef>
              <c:f>'21_Capacity_vs_Demand_Charts'!$A$7</c:f>
              <c:strCache>
                <c:ptCount val="1"/>
                <c:pt idx="0">
                  <c:v>LOW: Maximum Day Water Demand (gallons per day)</c:v>
                </c:pt>
              </c:strCache>
            </c:strRef>
          </c:tx>
          <c:spPr>
            <a:ln w="28575" cap="rnd">
              <a:solidFill>
                <a:schemeClr val="accent2"/>
              </a:solidFill>
              <a:round/>
            </a:ln>
            <a:effectLst/>
          </c:spPr>
          <c:marker>
            <c:symbol val="none"/>
          </c:marker>
          <c:cat>
            <c:strRef>
              <c:f>'21_Capacity_vs_Demand_Charts'!$B$3:$M$3</c:f>
              <c:strCache>
                <c:ptCount val="12"/>
                <c:pt idx="0">
                  <c:v>2030</c:v>
                </c:pt>
                <c:pt idx="1">
                  <c:v>2031</c:v>
                </c:pt>
                <c:pt idx="2">
                  <c:v>2032</c:v>
                </c:pt>
                <c:pt idx="3">
                  <c:v>2033</c:v>
                </c:pt>
                <c:pt idx="4">
                  <c:v>2034</c:v>
                </c:pt>
                <c:pt idx="5">
                  <c:v>2035</c:v>
                </c:pt>
                <c:pt idx="6">
                  <c:v>2036</c:v>
                </c:pt>
                <c:pt idx="7">
                  <c:v>2037</c:v>
                </c:pt>
                <c:pt idx="8">
                  <c:v>2038</c:v>
                </c:pt>
                <c:pt idx="9">
                  <c:v>2039</c:v>
                </c:pt>
                <c:pt idx="10">
                  <c:v>2040</c:v>
                </c:pt>
                <c:pt idx="11">
                  <c:v>2050</c:v>
                </c:pt>
              </c:strCache>
            </c:strRef>
          </c:cat>
          <c:val>
            <c:numRef>
              <c:f>'21_Capacity_vs_Demand_Charts'!$B$7:$M$7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A1CF-4F8D-865A-D62DBF583E03}"/>
            </c:ext>
          </c:extLst>
        </c:ser>
        <c:ser>
          <c:idx val="2"/>
          <c:order val="2"/>
          <c:tx>
            <c:strRef>
              <c:f>'21_Capacity_vs_Demand_Charts'!$A$8</c:f>
              <c:strCache>
                <c:ptCount val="1"/>
                <c:pt idx="0">
                  <c:v>HIGH: Maximum Day Water Demand (gallons per day)</c:v>
                </c:pt>
              </c:strCache>
            </c:strRef>
          </c:tx>
          <c:spPr>
            <a:ln w="28575" cap="rnd">
              <a:solidFill>
                <a:schemeClr val="accent3"/>
              </a:solidFill>
              <a:round/>
            </a:ln>
            <a:effectLst/>
          </c:spPr>
          <c:marker>
            <c:symbol val="none"/>
          </c:marker>
          <c:cat>
            <c:strRef>
              <c:f>'21_Capacity_vs_Demand_Charts'!$B$3:$M$3</c:f>
              <c:strCache>
                <c:ptCount val="12"/>
                <c:pt idx="0">
                  <c:v>2030</c:v>
                </c:pt>
                <c:pt idx="1">
                  <c:v>2031</c:v>
                </c:pt>
                <c:pt idx="2">
                  <c:v>2032</c:v>
                </c:pt>
                <c:pt idx="3">
                  <c:v>2033</c:v>
                </c:pt>
                <c:pt idx="4">
                  <c:v>2034</c:v>
                </c:pt>
                <c:pt idx="5">
                  <c:v>2035</c:v>
                </c:pt>
                <c:pt idx="6">
                  <c:v>2036</c:v>
                </c:pt>
                <c:pt idx="7">
                  <c:v>2037</c:v>
                </c:pt>
                <c:pt idx="8">
                  <c:v>2038</c:v>
                </c:pt>
                <c:pt idx="9">
                  <c:v>2039</c:v>
                </c:pt>
                <c:pt idx="10">
                  <c:v>2040</c:v>
                </c:pt>
                <c:pt idx="11">
                  <c:v>2050</c:v>
                </c:pt>
              </c:strCache>
            </c:strRef>
          </c:cat>
          <c:val>
            <c:numRef>
              <c:f>'21_Capacity_vs_Demand_Charts'!$B$8:$M$8</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3-A1CF-4F8D-865A-D62DBF583E03}"/>
            </c:ext>
          </c:extLst>
        </c:ser>
        <c:ser>
          <c:idx val="4"/>
          <c:order val="4"/>
          <c:tx>
            <c:strRef>
              <c:f>'21_Capacity_vs_Demand_Charts'!$A$4</c:f>
              <c:strCache>
                <c:ptCount val="1"/>
                <c:pt idx="0">
                  <c:v>Current total volume of water appropriation permit(s) (gallons per day)</c:v>
                </c:pt>
              </c:strCache>
            </c:strRef>
          </c:tx>
          <c:spPr>
            <a:ln w="28575" cap="rnd">
              <a:solidFill>
                <a:schemeClr val="accent5"/>
              </a:solidFill>
              <a:round/>
            </a:ln>
            <a:effectLst/>
          </c:spPr>
          <c:marker>
            <c:symbol val="none"/>
          </c:marker>
          <c:cat>
            <c:strRef>
              <c:f>'21_Capacity_vs_Demand_Charts'!$B$3:$M$3</c:f>
              <c:strCache>
                <c:ptCount val="12"/>
                <c:pt idx="0">
                  <c:v>2030</c:v>
                </c:pt>
                <c:pt idx="1">
                  <c:v>2031</c:v>
                </c:pt>
                <c:pt idx="2">
                  <c:v>2032</c:v>
                </c:pt>
                <c:pt idx="3">
                  <c:v>2033</c:v>
                </c:pt>
                <c:pt idx="4">
                  <c:v>2034</c:v>
                </c:pt>
                <c:pt idx="5">
                  <c:v>2035</c:v>
                </c:pt>
                <c:pt idx="6">
                  <c:v>2036</c:v>
                </c:pt>
                <c:pt idx="7">
                  <c:v>2037</c:v>
                </c:pt>
                <c:pt idx="8">
                  <c:v>2038</c:v>
                </c:pt>
                <c:pt idx="9">
                  <c:v>2039</c:v>
                </c:pt>
                <c:pt idx="10">
                  <c:v>2040</c:v>
                </c:pt>
                <c:pt idx="11">
                  <c:v>2050</c:v>
                </c:pt>
              </c:strCache>
            </c:strRef>
          </c:cat>
          <c:val>
            <c:numRef>
              <c:f>'21_Capacity_vs_Demand_Charts'!$B$4:$M$4</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1499-44E5-B780-3281AA7942FF}"/>
            </c:ext>
          </c:extLst>
        </c:ser>
        <c:dLbls>
          <c:showLegendKey val="0"/>
          <c:showVal val="0"/>
          <c:showCatName val="0"/>
          <c:showSerName val="0"/>
          <c:showPercent val="0"/>
          <c:showBubbleSize val="0"/>
        </c:dLbls>
        <c:marker val="1"/>
        <c:smooth val="0"/>
        <c:axId val="402668127"/>
        <c:axId val="402234815"/>
      </c:lineChart>
      <c:catAx>
        <c:axId val="4026681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02234815"/>
        <c:crosses val="autoZero"/>
        <c:auto val="1"/>
        <c:lblAlgn val="ctr"/>
        <c:lblOffset val="100"/>
        <c:noMultiLvlLbl val="0"/>
      </c:catAx>
      <c:valAx>
        <c:axId val="40223481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000" b="0" i="0" u="none" strike="noStrike" kern="1200" baseline="0">
                    <a:solidFill>
                      <a:sysClr val="windowText" lastClr="000000">
                        <a:lumMod val="65000"/>
                        <a:lumOff val="35000"/>
                      </a:sysClr>
                    </a:solidFill>
                  </a:rPr>
                  <a:t>Gallonsn per day</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0266812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paperSize="0"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j-lt"/>
                <a:ea typeface="+mn-ea"/>
                <a:cs typeface="+mn-cs"/>
              </a:defRPr>
            </a:pPr>
            <a:r>
              <a:rPr lang="en-US" b="1">
                <a:solidFill>
                  <a:sysClr val="windowText" lastClr="000000"/>
                </a:solidFill>
                <a:latin typeface="+mj-lt"/>
              </a:rPr>
              <a:t>Water pumped and purchased from wholesale providers</a:t>
            </a:r>
            <a:endParaRPr lang="en-US" b="1" baseline="0">
              <a:solidFill>
                <a:sysClr val="windowText" lastClr="000000"/>
              </a:solidFill>
              <a:latin typeface="+mj-lt"/>
            </a:endParaRPr>
          </a:p>
          <a:p>
            <a:pPr>
              <a:defRPr b="1">
                <a:solidFill>
                  <a:sysClr val="windowText" lastClr="000000"/>
                </a:solidFill>
                <a:latin typeface="+mj-lt"/>
              </a:defRPr>
            </a:pPr>
            <a:r>
              <a:rPr lang="en-US" b="1" baseline="0">
                <a:solidFill>
                  <a:sysClr val="windowText" lastClr="000000"/>
                </a:solidFill>
                <a:latin typeface="+mj-lt"/>
              </a:rPr>
              <a:t>(gallons per year)</a:t>
            </a:r>
            <a:endParaRPr lang="en-US" b="1">
              <a:solidFill>
                <a:sysClr val="windowText" lastClr="000000"/>
              </a:solidFill>
              <a:latin typeface="+mj-lt"/>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j-lt"/>
              <a:ea typeface="+mn-ea"/>
              <a:cs typeface="+mn-cs"/>
            </a:defRPr>
          </a:pPr>
          <a:endParaRPr lang="en-US"/>
        </a:p>
      </c:txPr>
    </c:title>
    <c:autoTitleDeleted val="0"/>
    <c:plotArea>
      <c:layout/>
      <c:barChart>
        <c:barDir val="col"/>
        <c:grouping val="clustered"/>
        <c:varyColors val="0"/>
        <c:ser>
          <c:idx val="0"/>
          <c:order val="1"/>
          <c:tx>
            <c:strRef>
              <c:f>'5_Historic_Pumping_Purchases'!$G$3</c:f>
              <c:strCache>
                <c:ptCount val="1"/>
                <c:pt idx="0">
                  <c:v>Total water pumped, as well as any water purchased from any wholesale providers  (gallons per year)</c:v>
                </c:pt>
              </c:strCache>
            </c:strRef>
          </c:tx>
          <c:spPr>
            <a:solidFill>
              <a:schemeClr val="tx2">
                <a:lumMod val="50000"/>
                <a:lumOff val="50000"/>
              </a:schemeClr>
            </a:solidFill>
            <a:ln>
              <a:noFill/>
            </a:ln>
            <a:effectLst/>
          </c:spPr>
          <c:invertIfNegative val="0"/>
          <c:cat>
            <c:numRef>
              <c:f>'5_Historic_Pumping_Purchases'!$A$4:$A$13</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'5_Historic_Pumping_Purchases'!$G$4:$G$13</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6C4-4E47-8D17-DE5A68EF8401}"/>
            </c:ext>
          </c:extLst>
        </c:ser>
        <c:dLbls>
          <c:showLegendKey val="0"/>
          <c:showVal val="0"/>
          <c:showCatName val="0"/>
          <c:showSerName val="0"/>
          <c:showPercent val="0"/>
          <c:showBubbleSize val="0"/>
        </c:dLbls>
        <c:gapWidth val="219"/>
        <c:axId val="1474857039"/>
        <c:axId val="1474857519"/>
      </c:barChart>
      <c:barChart>
        <c:barDir val="col"/>
        <c:grouping val="clustered"/>
        <c:varyColors val="0"/>
        <c:ser>
          <c:idx val="7"/>
          <c:order val="0"/>
          <c:tx>
            <c:strRef>
              <c:f>'5_Historic_Pumping_Purchases'!$B$3</c:f>
              <c:strCache>
                <c:ptCount val="1"/>
                <c:pt idx="0">
                  <c:v>Total water pumped (gallons per year)</c:v>
                </c:pt>
              </c:strCache>
            </c:strRef>
          </c:tx>
          <c:spPr>
            <a:solidFill>
              <a:schemeClr val="tx2">
                <a:lumMod val="90000"/>
                <a:lumOff val="10000"/>
              </a:schemeClr>
            </a:solidFill>
            <a:ln>
              <a:noFill/>
            </a:ln>
            <a:effectLst/>
          </c:spPr>
          <c:invertIfNegative val="0"/>
          <c:cat>
            <c:numRef>
              <c:f>'5_Historic_Pumping_Purchases'!$A$4:$A$13</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'5_Historic_Pumping_Purchases'!$B$4:$B$13</c:f>
              <c:numCache>
                <c:formatCode>#,##0</c:formatCode>
                <c:ptCount val="10"/>
              </c:numCache>
            </c:numRef>
          </c:val>
          <c:extLst>
            <c:ext xmlns:c16="http://schemas.microsoft.com/office/drawing/2014/chart" uri="{C3380CC4-5D6E-409C-BE32-E72D297353CC}">
              <c16:uniqueId val="{00000001-B6C4-4E47-8D17-DE5A68EF8401}"/>
            </c:ext>
          </c:extLst>
        </c:ser>
        <c:dLbls>
          <c:showLegendKey val="0"/>
          <c:showVal val="0"/>
          <c:showCatName val="0"/>
          <c:showSerName val="0"/>
          <c:showPercent val="0"/>
          <c:showBubbleSize val="0"/>
        </c:dLbls>
        <c:gapWidth val="219"/>
        <c:axId val="1260907840"/>
        <c:axId val="1260901600"/>
      </c:barChart>
      <c:lineChart>
        <c:grouping val="standard"/>
        <c:varyColors val="0"/>
        <c:ser>
          <c:idx val="1"/>
          <c:order val="2"/>
          <c:tx>
            <c:strRef>
              <c:f>'5_Historic_Pumping_Purchases'!$N$3</c:f>
              <c:strCache>
                <c:ptCount val="1"/>
                <c:pt idx="0">
                  <c:v>Scale for left axis on chart</c:v>
                </c:pt>
              </c:strCache>
            </c:strRef>
          </c:tx>
          <c:spPr>
            <a:ln w="0" cap="rnd">
              <a:solidFill>
                <a:schemeClr val="bg1">
                  <a:alpha val="0"/>
                </a:schemeClr>
              </a:solidFill>
              <a:round/>
            </a:ln>
            <a:effectLst/>
          </c:spPr>
          <c:marker>
            <c:symbol val="none"/>
          </c:marker>
          <c:cat>
            <c:numRef>
              <c:f>'5_Historic_Pumping_Purchases'!$A$4:$A$13</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'5_Historic_Pumping_Purchases'!$N$4:$N$13</c:f>
              <c:numCache>
                <c:formatCode>#,##0</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1-1FD8-4FB9-ACBC-146A7D2C29FC}"/>
            </c:ext>
          </c:extLst>
        </c:ser>
        <c:dLbls>
          <c:showLegendKey val="0"/>
          <c:showVal val="0"/>
          <c:showCatName val="0"/>
          <c:showSerName val="0"/>
          <c:showPercent val="0"/>
          <c:showBubbleSize val="0"/>
        </c:dLbls>
        <c:marker val="1"/>
        <c:smooth val="0"/>
        <c:axId val="1474857039"/>
        <c:axId val="1474857519"/>
      </c:lineChart>
      <c:lineChart>
        <c:grouping val="standard"/>
        <c:varyColors val="0"/>
        <c:ser>
          <c:idx val="2"/>
          <c:order val="3"/>
          <c:tx>
            <c:strRef>
              <c:f>'5_Historic_Pumping_Purchases'!$O$3</c:f>
              <c:strCache>
                <c:ptCount val="1"/>
                <c:pt idx="0">
                  <c:v>Scale for right axis on chart</c:v>
                </c:pt>
              </c:strCache>
            </c:strRef>
          </c:tx>
          <c:spPr>
            <a:ln w="0" cap="rnd">
              <a:solidFill>
                <a:schemeClr val="bg1">
                  <a:alpha val="0"/>
                </a:schemeClr>
              </a:solidFill>
              <a:round/>
            </a:ln>
            <a:effectLst/>
          </c:spPr>
          <c:marker>
            <c:symbol val="none"/>
          </c:marker>
          <c:cat>
            <c:numRef>
              <c:f>'5_Historic_Pumping_Purchases'!$A$4:$A$13</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'5_Historic_Pumping_Purchases'!$O$4:$O$13</c:f>
              <c:numCache>
                <c:formatCode>#,##0</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2-1FD8-4FB9-ACBC-146A7D2C29FC}"/>
            </c:ext>
          </c:extLst>
        </c:ser>
        <c:dLbls>
          <c:showLegendKey val="0"/>
          <c:showVal val="0"/>
          <c:showCatName val="0"/>
          <c:showSerName val="0"/>
          <c:showPercent val="0"/>
          <c:showBubbleSize val="0"/>
        </c:dLbls>
        <c:marker val="1"/>
        <c:smooth val="0"/>
        <c:axId val="1260907840"/>
        <c:axId val="1260901600"/>
      </c:lineChart>
      <c:catAx>
        <c:axId val="14748570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74857519"/>
        <c:crosses val="autoZero"/>
        <c:auto val="1"/>
        <c:lblAlgn val="ctr"/>
        <c:lblOffset val="100"/>
        <c:noMultiLvlLbl val="0"/>
      </c:catAx>
      <c:valAx>
        <c:axId val="1474857519"/>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en-US" b="1"/>
                  <a:t>Gallons per year</a:t>
                </a:r>
              </a:p>
            </c:rich>
          </c:tx>
          <c:layout>
            <c:manualLayout>
              <c:xMode val="edge"/>
              <c:yMode val="edge"/>
              <c:x val="1.0924369386476233E-2"/>
              <c:y val="0.45300134153258842"/>
            </c:manualLayout>
          </c:layout>
          <c:overlay val="0"/>
          <c:spPr>
            <a:noFill/>
            <a:ln>
              <a:noFill/>
            </a:ln>
            <a:effectLst/>
          </c:spPr>
          <c:txPr>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74857039"/>
        <c:crosses val="autoZero"/>
        <c:crossBetween val="between"/>
      </c:valAx>
      <c:valAx>
        <c:axId val="1260901600"/>
        <c:scaling>
          <c:orientation val="minMax"/>
          <c:min val="0"/>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60907840"/>
        <c:crosses val="max"/>
        <c:crossBetween val="between"/>
      </c:valAx>
      <c:catAx>
        <c:axId val="1260907840"/>
        <c:scaling>
          <c:orientation val="minMax"/>
        </c:scaling>
        <c:delete val="1"/>
        <c:axPos val="b"/>
        <c:numFmt formatCode="General" sourceLinked="1"/>
        <c:majorTickMark val="out"/>
        <c:minorTickMark val="none"/>
        <c:tickLblPos val="nextTo"/>
        <c:crossAx val="1260901600"/>
        <c:crosses val="autoZero"/>
        <c:auto val="1"/>
        <c:lblAlgn val="ctr"/>
        <c:lblOffset val="100"/>
        <c:noMultiLvlLbl val="0"/>
      </c:cat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j-lt"/>
                <a:ea typeface="+mn-ea"/>
                <a:cs typeface="+mn-cs"/>
              </a:defRPr>
            </a:pPr>
            <a:endParaRPr lang="en-US" b="1">
              <a:solidFill>
                <a:sysClr val="windowText" lastClr="000000"/>
              </a:solidFill>
              <a:latin typeface="+mj-lt"/>
            </a:endParaRPr>
          </a:p>
          <a:p>
            <a:pPr>
              <a:defRPr b="1">
                <a:solidFill>
                  <a:sysClr val="windowText" lastClr="000000"/>
                </a:solidFill>
                <a:latin typeface="+mj-lt"/>
              </a:defRPr>
            </a:pPr>
            <a:r>
              <a:rPr lang="en-US" b="1">
                <a:solidFill>
                  <a:sysClr val="windowText" lastClr="000000"/>
                </a:solidFill>
                <a:latin typeface="+mj-lt"/>
              </a:rPr>
              <a:t>Maximum</a:t>
            </a:r>
            <a:r>
              <a:rPr lang="en-US" b="1" baseline="0">
                <a:solidFill>
                  <a:sysClr val="windowText" lastClr="000000"/>
                </a:solidFill>
                <a:latin typeface="+mj-lt"/>
              </a:rPr>
              <a:t> day water pumped</a:t>
            </a:r>
          </a:p>
          <a:p>
            <a:pPr>
              <a:defRPr b="1">
                <a:solidFill>
                  <a:sysClr val="windowText" lastClr="000000"/>
                </a:solidFill>
                <a:latin typeface="+mj-lt"/>
              </a:defRPr>
            </a:pPr>
            <a:r>
              <a:rPr lang="en-US" b="1" baseline="0">
                <a:solidFill>
                  <a:sysClr val="windowText" lastClr="000000"/>
                </a:solidFill>
                <a:latin typeface="+mj-lt"/>
              </a:rPr>
              <a:t>(gallons per day)</a:t>
            </a:r>
          </a:p>
          <a:p>
            <a:pPr>
              <a:defRPr b="1">
                <a:solidFill>
                  <a:sysClr val="windowText" lastClr="000000"/>
                </a:solidFill>
                <a:latin typeface="+mj-lt"/>
              </a:defRPr>
            </a:pPr>
            <a:endParaRPr lang="en-US" b="1" baseline="0">
              <a:solidFill>
                <a:sysClr val="windowText" lastClr="000000"/>
              </a:solidFill>
              <a:latin typeface="+mj-lt"/>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j-lt"/>
              <a:ea typeface="+mn-ea"/>
              <a:cs typeface="+mn-cs"/>
            </a:defRPr>
          </a:pPr>
          <a:endParaRPr lang="en-US"/>
        </a:p>
      </c:txPr>
    </c:title>
    <c:autoTitleDeleted val="0"/>
    <c:plotArea>
      <c:layout/>
      <c:barChart>
        <c:barDir val="col"/>
        <c:grouping val="clustered"/>
        <c:varyColors val="0"/>
        <c:ser>
          <c:idx val="0"/>
          <c:order val="0"/>
          <c:tx>
            <c:strRef>
              <c:f>'5_Historic_Pumping_Purchases'!$E$3</c:f>
              <c:strCache>
                <c:ptCount val="1"/>
                <c:pt idx="0">
                  <c:v>Maximum day water pumped (gallons per day)</c:v>
                </c:pt>
              </c:strCache>
            </c:strRef>
          </c:tx>
          <c:spPr>
            <a:solidFill>
              <a:schemeClr val="accent1"/>
            </a:solidFill>
            <a:ln>
              <a:noFill/>
            </a:ln>
            <a:effectLst/>
          </c:spPr>
          <c:invertIfNegative val="0"/>
          <c:cat>
            <c:numRef>
              <c:f>'8_Historic_Summary_Calculations'!$A$4:$A$13</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'5_Historic_Pumping_Purchases'!$E$4:$E$13</c:f>
              <c:numCache>
                <c:formatCode>#,##0</c:formatCode>
                <c:ptCount val="10"/>
              </c:numCache>
            </c:numRef>
          </c:val>
          <c:extLst>
            <c:ext xmlns:c16="http://schemas.microsoft.com/office/drawing/2014/chart" uri="{C3380CC4-5D6E-409C-BE32-E72D297353CC}">
              <c16:uniqueId val="{00000000-7772-4EB1-9BEC-E6B54DC80B93}"/>
            </c:ext>
          </c:extLst>
        </c:ser>
        <c:dLbls>
          <c:showLegendKey val="0"/>
          <c:showVal val="0"/>
          <c:showCatName val="0"/>
          <c:showSerName val="0"/>
          <c:showPercent val="0"/>
          <c:showBubbleSize val="0"/>
        </c:dLbls>
        <c:gapWidth val="219"/>
        <c:overlap val="-27"/>
        <c:axId val="1474857039"/>
        <c:axId val="1474857519"/>
      </c:barChart>
      <c:catAx>
        <c:axId val="14748570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74857519"/>
        <c:crosses val="autoZero"/>
        <c:auto val="1"/>
        <c:lblAlgn val="ctr"/>
        <c:lblOffset val="100"/>
        <c:noMultiLvlLbl val="0"/>
      </c:catAx>
      <c:valAx>
        <c:axId val="1474857519"/>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Gallons per</a:t>
                </a:r>
                <a:r>
                  <a:rPr lang="en-US" baseline="0"/>
                  <a:t> day</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7485703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j-lt"/>
                <a:ea typeface="+mn-ea"/>
                <a:cs typeface="+mn-cs"/>
              </a:defRPr>
            </a:pPr>
            <a:endParaRPr lang="en-US" b="1">
              <a:solidFill>
                <a:sysClr val="windowText" lastClr="000000"/>
              </a:solidFill>
              <a:latin typeface="+mj-lt"/>
            </a:endParaRPr>
          </a:p>
          <a:p>
            <a:pPr>
              <a:defRPr b="1">
                <a:solidFill>
                  <a:sysClr val="windowText" lastClr="000000"/>
                </a:solidFill>
                <a:latin typeface="+mj-lt"/>
              </a:defRPr>
            </a:pPr>
            <a:r>
              <a:rPr lang="en-US" b="1">
                <a:solidFill>
                  <a:sysClr val="windowText" lastClr="000000"/>
                </a:solidFill>
                <a:latin typeface="+mj-lt"/>
              </a:rPr>
              <a:t>Ratio of maximum day to average day water demand</a:t>
            </a:r>
          </a:p>
          <a:p>
            <a:pPr>
              <a:defRPr b="1">
                <a:solidFill>
                  <a:sysClr val="windowText" lastClr="000000"/>
                </a:solidFill>
                <a:latin typeface="+mj-lt"/>
              </a:defRPr>
            </a:pPr>
            <a:endParaRPr lang="en-US" b="1">
              <a:solidFill>
                <a:sysClr val="windowText" lastClr="000000"/>
              </a:solidFill>
              <a:latin typeface="+mj-lt"/>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j-lt"/>
              <a:ea typeface="+mn-ea"/>
              <a:cs typeface="+mn-cs"/>
            </a:defRPr>
          </a:pPr>
          <a:endParaRPr lang="en-US"/>
        </a:p>
      </c:txPr>
    </c:title>
    <c:autoTitleDeleted val="0"/>
    <c:plotArea>
      <c:layout/>
      <c:barChart>
        <c:barDir val="col"/>
        <c:grouping val="clustered"/>
        <c:varyColors val="0"/>
        <c:ser>
          <c:idx val="1"/>
          <c:order val="0"/>
          <c:tx>
            <c:strRef>
              <c:f>'8_Historic_Summary_Calculations'!$E$3</c:f>
              <c:strCache>
                <c:ptCount val="1"/>
                <c:pt idx="0">
                  <c:v>Ratio of maximum  day to average day demand</c:v>
                </c:pt>
              </c:strCache>
            </c:strRef>
          </c:tx>
          <c:spPr>
            <a:solidFill>
              <a:schemeClr val="accent1"/>
            </a:solidFill>
            <a:ln>
              <a:noFill/>
            </a:ln>
            <a:effectLst/>
          </c:spPr>
          <c:invertIfNegative val="0"/>
          <c:cat>
            <c:numRef>
              <c:f>'8_Historic_Summary_Calculations'!$A$4:$A$13</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'8_Historic_Summary_Calculations'!$E$4:$E$13</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B7-49E6-919D-9C31CB0F97F2}"/>
            </c:ext>
          </c:extLst>
        </c:ser>
        <c:dLbls>
          <c:showLegendKey val="0"/>
          <c:showVal val="0"/>
          <c:showCatName val="0"/>
          <c:showSerName val="0"/>
          <c:showPercent val="0"/>
          <c:showBubbleSize val="0"/>
        </c:dLbls>
        <c:gapWidth val="219"/>
        <c:overlap val="-27"/>
        <c:axId val="1474857039"/>
        <c:axId val="1474857519"/>
      </c:barChart>
      <c:catAx>
        <c:axId val="14748570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74857519"/>
        <c:crosses val="autoZero"/>
        <c:auto val="1"/>
        <c:lblAlgn val="ctr"/>
        <c:lblOffset val="100"/>
        <c:noMultiLvlLbl val="0"/>
      </c:catAx>
      <c:valAx>
        <c:axId val="1474857519"/>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Ratio</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7485703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j-lt"/>
                <a:ea typeface="+mn-ea"/>
                <a:cs typeface="+mn-cs"/>
              </a:defRPr>
            </a:pPr>
            <a:r>
              <a:rPr lang="en-US" b="1">
                <a:solidFill>
                  <a:sysClr val="windowText" lastClr="000000"/>
                </a:solidFill>
                <a:latin typeface="+mj-lt"/>
              </a:rPr>
              <a:t>Average day water demand</a:t>
            </a:r>
          </a:p>
          <a:p>
            <a:pPr>
              <a:defRPr b="1">
                <a:solidFill>
                  <a:sysClr val="windowText" lastClr="000000"/>
                </a:solidFill>
                <a:latin typeface="+mj-lt"/>
              </a:defRPr>
            </a:pPr>
            <a:r>
              <a:rPr lang="en-US" b="1">
                <a:solidFill>
                  <a:sysClr val="windowText" lastClr="000000"/>
                </a:solidFill>
                <a:latin typeface="+mj-lt"/>
              </a:rPr>
              <a:t>per person:</a:t>
            </a:r>
          </a:p>
          <a:p>
            <a:pPr>
              <a:defRPr b="1">
                <a:solidFill>
                  <a:sysClr val="windowText" lastClr="000000"/>
                </a:solidFill>
                <a:latin typeface="+mj-lt"/>
              </a:defRPr>
            </a:pPr>
            <a:r>
              <a:rPr lang="en-US" b="1" baseline="0">
                <a:solidFill>
                  <a:sysClr val="windowText" lastClr="000000"/>
                </a:solidFill>
                <a:latin typeface="+mj-lt"/>
              </a:rPr>
              <a:t>Residential and total water demand divided by population served</a:t>
            </a:r>
          </a:p>
          <a:p>
            <a:pPr>
              <a:defRPr b="1">
                <a:solidFill>
                  <a:sysClr val="windowText" lastClr="000000"/>
                </a:solidFill>
                <a:latin typeface="+mj-lt"/>
              </a:defRPr>
            </a:pPr>
            <a:r>
              <a:rPr lang="en-US" b="1">
                <a:solidFill>
                  <a:sysClr val="windowText" lastClr="000000"/>
                </a:solidFill>
                <a:latin typeface="+mj-lt"/>
              </a:rPr>
              <a:t> (gallons per person per day)</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j-lt"/>
              <a:ea typeface="+mn-ea"/>
              <a:cs typeface="+mn-cs"/>
            </a:defRPr>
          </a:pPr>
          <a:endParaRPr lang="en-US"/>
        </a:p>
      </c:txPr>
    </c:title>
    <c:autoTitleDeleted val="0"/>
    <c:plotArea>
      <c:layout/>
      <c:barChart>
        <c:barDir val="col"/>
        <c:grouping val="clustered"/>
        <c:varyColors val="0"/>
        <c:ser>
          <c:idx val="1"/>
          <c:order val="0"/>
          <c:tx>
            <c:strRef>
              <c:f>'8_Historic_Summary_Calculations'!$C$3</c:f>
              <c:strCache>
                <c:ptCount val="1"/>
                <c:pt idx="0">
                  <c:v>Total water demand per person (gallons per person per day)</c:v>
                </c:pt>
              </c:strCache>
            </c:strRef>
          </c:tx>
          <c:spPr>
            <a:solidFill>
              <a:schemeClr val="accent4"/>
            </a:solidFill>
            <a:ln>
              <a:noFill/>
            </a:ln>
            <a:effectLst/>
          </c:spPr>
          <c:invertIfNegative val="0"/>
          <c:cat>
            <c:numRef>
              <c:f>'8_Historic_Summary_Calculations'!$A$4:$A$13</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'8_Historic_Summary_Calculations'!$C$4:$C$13</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77D-4C61-9F36-AF911D302CF4}"/>
            </c:ext>
          </c:extLst>
        </c:ser>
        <c:ser>
          <c:idx val="0"/>
          <c:order val="1"/>
          <c:tx>
            <c:strRef>
              <c:f>'8_Historic_Summary_Calculations'!$D$3</c:f>
              <c:strCache>
                <c:ptCount val="1"/>
                <c:pt idx="0">
                  <c:v>Residential water demand per person (gallons per person per day)</c:v>
                </c:pt>
              </c:strCache>
            </c:strRef>
          </c:tx>
          <c:spPr>
            <a:solidFill>
              <a:schemeClr val="accent1"/>
            </a:solidFill>
            <a:ln>
              <a:noFill/>
            </a:ln>
            <a:effectLst/>
          </c:spPr>
          <c:invertIfNegative val="0"/>
          <c:val>
            <c:numRef>
              <c:f>'8_Historic_Summary_Calculations'!$D$4:$D$13</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77D-4C61-9F36-AF911D302CF4}"/>
            </c:ext>
          </c:extLst>
        </c:ser>
        <c:dLbls>
          <c:showLegendKey val="0"/>
          <c:showVal val="0"/>
          <c:showCatName val="0"/>
          <c:showSerName val="0"/>
          <c:showPercent val="0"/>
          <c:showBubbleSize val="0"/>
        </c:dLbls>
        <c:gapWidth val="219"/>
        <c:overlap val="-27"/>
        <c:axId val="1474857039"/>
        <c:axId val="1474857519"/>
      </c:barChart>
      <c:catAx>
        <c:axId val="14748570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74857519"/>
        <c:crosses val="autoZero"/>
        <c:auto val="1"/>
        <c:lblAlgn val="ctr"/>
        <c:lblOffset val="100"/>
        <c:noMultiLvlLbl val="0"/>
      </c:catAx>
      <c:valAx>
        <c:axId val="1474857519"/>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Gallons per person per day</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7485703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j-lt"/>
                <a:ea typeface="+mn-ea"/>
                <a:cs typeface="+mn-cs"/>
              </a:defRPr>
            </a:pPr>
            <a:r>
              <a:rPr lang="en-US" b="1">
                <a:solidFill>
                  <a:sysClr val="windowText" lastClr="000000"/>
                </a:solidFill>
                <a:latin typeface="+mj-lt"/>
              </a:rPr>
              <a:t>Average day water demand:</a:t>
            </a:r>
            <a:endParaRPr lang="en-US" b="1" baseline="0">
              <a:solidFill>
                <a:sysClr val="windowText" lastClr="000000"/>
              </a:solidFill>
              <a:latin typeface="+mj-lt"/>
            </a:endParaRPr>
          </a:p>
          <a:p>
            <a:pPr>
              <a:defRPr b="1">
                <a:solidFill>
                  <a:sysClr val="windowText" lastClr="000000"/>
                </a:solidFill>
                <a:latin typeface="+mj-lt"/>
              </a:defRPr>
            </a:pPr>
            <a:r>
              <a:rPr lang="en-US" b="1" baseline="0">
                <a:solidFill>
                  <a:sysClr val="windowText" lastClr="000000"/>
                </a:solidFill>
                <a:latin typeface="+mj-lt"/>
              </a:rPr>
              <a:t>Total community annual water demand divided by days in the year </a:t>
            </a:r>
            <a:endParaRPr lang="en-US" b="1">
              <a:solidFill>
                <a:sysClr val="windowText" lastClr="000000"/>
              </a:solidFill>
              <a:latin typeface="+mj-lt"/>
            </a:endParaRPr>
          </a:p>
          <a:p>
            <a:pPr>
              <a:defRPr b="1">
                <a:solidFill>
                  <a:sysClr val="windowText" lastClr="000000"/>
                </a:solidFill>
                <a:latin typeface="+mj-lt"/>
              </a:defRPr>
            </a:pPr>
            <a:r>
              <a:rPr lang="en-US" b="1">
                <a:solidFill>
                  <a:sysClr val="windowText" lastClr="000000"/>
                </a:solidFill>
                <a:latin typeface="+mj-lt"/>
              </a:rPr>
              <a:t>(gallons per day)</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j-lt"/>
              <a:ea typeface="+mn-ea"/>
              <a:cs typeface="+mn-cs"/>
            </a:defRPr>
          </a:pPr>
          <a:endParaRPr lang="en-US"/>
        </a:p>
      </c:txPr>
    </c:title>
    <c:autoTitleDeleted val="0"/>
    <c:plotArea>
      <c:layout/>
      <c:barChart>
        <c:barDir val="col"/>
        <c:grouping val="clustered"/>
        <c:varyColors val="0"/>
        <c:ser>
          <c:idx val="1"/>
          <c:order val="0"/>
          <c:tx>
            <c:strRef>
              <c:f>'8_Historic_Summary_Calculations'!$B$3</c:f>
              <c:strCache>
                <c:ptCount val="1"/>
                <c:pt idx="0">
                  <c:v>Average day water demand (gallons per day)</c:v>
                </c:pt>
              </c:strCache>
            </c:strRef>
          </c:tx>
          <c:spPr>
            <a:solidFill>
              <a:schemeClr val="accent4"/>
            </a:solidFill>
            <a:ln>
              <a:noFill/>
            </a:ln>
            <a:effectLst/>
          </c:spPr>
          <c:invertIfNegative val="0"/>
          <c:cat>
            <c:numRef>
              <c:f>'8_Historic_Summary_Calculations'!$A$4:$A$13</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'8_Historic_Summary_Calculations'!$B$4:$B$13</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58C-4009-AF01-85C23C8F77C7}"/>
            </c:ext>
          </c:extLst>
        </c:ser>
        <c:dLbls>
          <c:showLegendKey val="0"/>
          <c:showVal val="0"/>
          <c:showCatName val="0"/>
          <c:showSerName val="0"/>
          <c:showPercent val="0"/>
          <c:showBubbleSize val="0"/>
        </c:dLbls>
        <c:gapWidth val="219"/>
        <c:overlap val="-27"/>
        <c:axId val="1474857039"/>
        <c:axId val="1474857519"/>
      </c:barChart>
      <c:catAx>
        <c:axId val="14748570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74857519"/>
        <c:crosses val="autoZero"/>
        <c:auto val="1"/>
        <c:lblAlgn val="ctr"/>
        <c:lblOffset val="100"/>
        <c:noMultiLvlLbl val="0"/>
      </c:catAx>
      <c:valAx>
        <c:axId val="1474857519"/>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Gallons per day</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7485703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j-lt"/>
                <a:ea typeface="+mn-ea"/>
                <a:cs typeface="+mn-cs"/>
              </a:defRPr>
            </a:pPr>
            <a:endParaRPr lang="en-US" b="1">
              <a:solidFill>
                <a:sysClr val="windowText" lastClr="000000"/>
              </a:solidFill>
              <a:latin typeface="+mj-lt"/>
            </a:endParaRPr>
          </a:p>
          <a:p>
            <a:pPr>
              <a:defRPr b="1">
                <a:solidFill>
                  <a:sysClr val="windowText" lastClr="000000"/>
                </a:solidFill>
                <a:latin typeface="+mj-lt"/>
              </a:defRPr>
            </a:pPr>
            <a:r>
              <a:rPr lang="en-US" b="1">
                <a:solidFill>
                  <a:sysClr val="windowText" lastClr="000000"/>
                </a:solidFill>
                <a:latin typeface="+mj-lt"/>
              </a:rPr>
              <a:t>Real and apparent losses</a:t>
            </a:r>
          </a:p>
          <a:p>
            <a:pPr>
              <a:defRPr b="1">
                <a:solidFill>
                  <a:sysClr val="windowText" lastClr="000000"/>
                </a:solidFill>
                <a:latin typeface="+mj-lt"/>
              </a:defRPr>
            </a:pPr>
            <a:r>
              <a:rPr lang="en-US" b="1">
                <a:solidFill>
                  <a:sysClr val="windowText" lastClr="000000"/>
                </a:solidFill>
                <a:latin typeface="+mj-lt"/>
              </a:rPr>
              <a:t>(percent)</a:t>
            </a:r>
          </a:p>
          <a:p>
            <a:pPr>
              <a:defRPr b="1">
                <a:solidFill>
                  <a:sysClr val="windowText" lastClr="000000"/>
                </a:solidFill>
                <a:latin typeface="+mj-lt"/>
              </a:defRPr>
            </a:pPr>
            <a:endParaRPr lang="en-US" b="1">
              <a:solidFill>
                <a:sysClr val="windowText" lastClr="000000"/>
              </a:solidFill>
              <a:latin typeface="+mj-lt"/>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j-lt"/>
              <a:ea typeface="+mn-ea"/>
              <a:cs typeface="+mn-cs"/>
            </a:defRPr>
          </a:pPr>
          <a:endParaRPr lang="en-US"/>
        </a:p>
      </c:txPr>
    </c:title>
    <c:autoTitleDeleted val="0"/>
    <c:plotArea>
      <c:layout/>
      <c:barChart>
        <c:barDir val="col"/>
        <c:grouping val="clustered"/>
        <c:varyColors val="0"/>
        <c:ser>
          <c:idx val="1"/>
          <c:order val="0"/>
          <c:tx>
            <c:strRef>
              <c:f>'8_Historic_Summary_Calculations'!$G$3</c:f>
              <c:strCache>
                <c:ptCount val="1"/>
                <c:pt idx="0">
                  <c:v>Real and apparent water losses (percent)</c:v>
                </c:pt>
              </c:strCache>
            </c:strRef>
          </c:tx>
          <c:spPr>
            <a:solidFill>
              <a:schemeClr val="accent1"/>
            </a:solidFill>
            <a:ln>
              <a:noFill/>
            </a:ln>
            <a:effectLst/>
          </c:spPr>
          <c:invertIfNegative val="0"/>
          <c:cat>
            <c:numRef>
              <c:f>'8_Historic_Summary_Calculations'!$A$4:$A$13</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'8_Historic_Summary_Calculations'!$G$4:$G$13</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6A8-48EC-80EB-6F9FE1B99D0C}"/>
            </c:ext>
          </c:extLst>
        </c:ser>
        <c:dLbls>
          <c:showLegendKey val="0"/>
          <c:showVal val="0"/>
          <c:showCatName val="0"/>
          <c:showSerName val="0"/>
          <c:showPercent val="0"/>
          <c:showBubbleSize val="0"/>
        </c:dLbls>
        <c:gapWidth val="219"/>
        <c:overlap val="-27"/>
        <c:axId val="1474857039"/>
        <c:axId val="1474857519"/>
      </c:barChart>
      <c:catAx>
        <c:axId val="14748570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74857519"/>
        <c:crosses val="autoZero"/>
        <c:auto val="1"/>
        <c:lblAlgn val="ctr"/>
        <c:lblOffset val="100"/>
        <c:noMultiLvlLbl val="0"/>
      </c:catAx>
      <c:valAx>
        <c:axId val="1474857519"/>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Percent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7485703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j-lt"/>
                <a:ea typeface="+mn-ea"/>
                <a:cs typeface="+mn-cs"/>
              </a:defRPr>
            </a:pPr>
            <a:r>
              <a:rPr lang="en-US" b="1">
                <a:solidFill>
                  <a:sysClr val="windowText" lastClr="000000"/>
                </a:solidFill>
                <a:latin typeface="+mj-lt"/>
              </a:rPr>
              <a:t>Estimated indoor and outdoor water demand</a:t>
            </a:r>
          </a:p>
          <a:p>
            <a:pPr>
              <a:defRPr b="1">
                <a:solidFill>
                  <a:sysClr val="windowText" lastClr="000000"/>
                </a:solidFill>
                <a:latin typeface="+mj-lt"/>
              </a:defRPr>
            </a:pPr>
            <a:r>
              <a:rPr lang="en-US" b="1">
                <a:solidFill>
                  <a:sysClr val="windowText" lastClr="000000"/>
                </a:solidFill>
                <a:latin typeface="+mj-lt"/>
              </a:rPr>
              <a:t>(gallons per year)</a:t>
            </a:r>
          </a:p>
          <a:p>
            <a:pPr>
              <a:defRPr b="1">
                <a:solidFill>
                  <a:sysClr val="windowText" lastClr="000000"/>
                </a:solidFill>
                <a:latin typeface="+mj-lt"/>
              </a:defRPr>
            </a:pPr>
            <a:endParaRPr lang="en-US" b="1">
              <a:solidFill>
                <a:sysClr val="windowText" lastClr="000000"/>
              </a:solidFill>
              <a:latin typeface="+mj-lt"/>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j-lt"/>
              <a:ea typeface="+mn-ea"/>
              <a:cs typeface="+mn-cs"/>
            </a:defRPr>
          </a:pPr>
          <a:endParaRPr lang="en-US"/>
        </a:p>
      </c:txPr>
    </c:title>
    <c:autoTitleDeleted val="0"/>
    <c:plotArea>
      <c:layout/>
      <c:barChart>
        <c:barDir val="col"/>
        <c:grouping val="clustered"/>
        <c:varyColors val="0"/>
        <c:ser>
          <c:idx val="1"/>
          <c:order val="0"/>
          <c:tx>
            <c:strRef>
              <c:f>'8_Historic_Summary_Calculations'!$J$3</c:f>
              <c:strCache>
                <c:ptCount val="1"/>
                <c:pt idx="0">
                  <c:v>Estimated indoor demand (gallons per year)</c:v>
                </c:pt>
              </c:strCache>
            </c:strRef>
          </c:tx>
          <c:spPr>
            <a:solidFill>
              <a:schemeClr val="accent1"/>
            </a:solidFill>
            <a:ln>
              <a:noFill/>
            </a:ln>
            <a:effectLst/>
          </c:spPr>
          <c:invertIfNegative val="0"/>
          <c:cat>
            <c:numRef>
              <c:f>'8_Historic_Summary_Calculations'!$A$4:$A$13</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'8_Historic_Summary_Calculations'!$J$4:$J$13</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596-4C7F-ABA7-F12172D9967D}"/>
            </c:ext>
          </c:extLst>
        </c:ser>
        <c:ser>
          <c:idx val="0"/>
          <c:order val="1"/>
          <c:tx>
            <c:strRef>
              <c:f>'8_Historic_Summary_Calculations'!$K$3</c:f>
              <c:strCache>
                <c:ptCount val="1"/>
                <c:pt idx="0">
                  <c:v> Estimated outdoor demand (gallons per year)</c:v>
                </c:pt>
              </c:strCache>
            </c:strRef>
          </c:tx>
          <c:spPr>
            <a:solidFill>
              <a:schemeClr val="accent6"/>
            </a:solidFill>
            <a:ln>
              <a:noFill/>
            </a:ln>
            <a:effectLst/>
          </c:spPr>
          <c:invertIfNegative val="0"/>
          <c:val>
            <c:numRef>
              <c:f>'8_Historic_Summary_Calculations'!$K$4:$K$13</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596-4C7F-ABA7-F12172D9967D}"/>
            </c:ext>
          </c:extLst>
        </c:ser>
        <c:dLbls>
          <c:showLegendKey val="0"/>
          <c:showVal val="0"/>
          <c:showCatName val="0"/>
          <c:showSerName val="0"/>
          <c:showPercent val="0"/>
          <c:showBubbleSize val="0"/>
        </c:dLbls>
        <c:gapWidth val="219"/>
        <c:overlap val="-27"/>
        <c:axId val="1474857039"/>
        <c:axId val="1474857519"/>
      </c:barChart>
      <c:catAx>
        <c:axId val="14748570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74857519"/>
        <c:crosses val="autoZero"/>
        <c:auto val="1"/>
        <c:lblAlgn val="ctr"/>
        <c:lblOffset val="100"/>
        <c:noMultiLvlLbl val="0"/>
      </c:catAx>
      <c:valAx>
        <c:axId val="1474857519"/>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Gallons per year</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7485703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latin typeface="+mj-lt"/>
              </a:rPr>
              <a:t>Projected</a:t>
            </a:r>
            <a:r>
              <a:rPr lang="en-US" b="1" baseline="0">
                <a:latin typeface="+mj-lt"/>
              </a:rPr>
              <a:t> average day r</a:t>
            </a:r>
            <a:r>
              <a:rPr lang="en-US" b="1">
                <a:latin typeface="+mj-lt"/>
              </a:rPr>
              <a:t>esidential and non-residential water demand</a:t>
            </a:r>
          </a:p>
          <a:p>
            <a:pPr>
              <a:defRPr/>
            </a:pPr>
            <a:r>
              <a:rPr lang="en-US" sz="1400" b="1" i="0" u="none" strike="noStrike" baseline="0">
                <a:effectLst/>
                <a:latin typeface="+mj-lt"/>
              </a:rPr>
              <a:t>(gallons per day)</a:t>
            </a:r>
            <a:endParaRPr lang="en-US" b="1">
              <a:latin typeface="+mj-l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0318067565238201E-2"/>
          <c:y val="0.17768636250311642"/>
          <c:w val="0.88974732571059734"/>
          <c:h val="0.57824211764105404"/>
        </c:manualLayout>
      </c:layout>
      <c:barChart>
        <c:barDir val="col"/>
        <c:grouping val="stacked"/>
        <c:varyColors val="0"/>
        <c:ser>
          <c:idx val="0"/>
          <c:order val="0"/>
          <c:tx>
            <c:strRef>
              <c:f>'14_Future_Demand_Baseline'!$C$3</c:f>
              <c:strCache>
                <c:ptCount val="1"/>
                <c:pt idx="0">
                  <c:v>Average day demand - Residential (gallons per day)</c:v>
                </c:pt>
              </c:strCache>
            </c:strRef>
          </c:tx>
          <c:spPr>
            <a:solidFill>
              <a:schemeClr val="accent1"/>
            </a:solidFill>
            <a:ln>
              <a:noFill/>
            </a:ln>
            <a:effectLst/>
          </c:spPr>
          <c:invertIfNegative val="0"/>
          <c:cat>
            <c:strRef>
              <c:f>'14_Future_Demand_Baseline'!$A$4:$A$16</c:f>
              <c:strCache>
                <c:ptCount val="13"/>
                <c:pt idx="0">
                  <c:v>2030</c:v>
                </c:pt>
                <c:pt idx="1">
                  <c:v>2031</c:v>
                </c:pt>
                <c:pt idx="2">
                  <c:v>2032</c:v>
                </c:pt>
                <c:pt idx="3">
                  <c:v>2033</c:v>
                </c:pt>
                <c:pt idx="4">
                  <c:v>2034</c:v>
                </c:pt>
                <c:pt idx="5">
                  <c:v>2035</c:v>
                </c:pt>
                <c:pt idx="6">
                  <c:v>2036</c:v>
                </c:pt>
                <c:pt idx="7">
                  <c:v>2037</c:v>
                </c:pt>
                <c:pt idx="8">
                  <c:v>2038</c:v>
                </c:pt>
                <c:pt idx="9">
                  <c:v>2039</c:v>
                </c:pt>
                <c:pt idx="10">
                  <c:v>2040</c:v>
                </c:pt>
                <c:pt idx="11">
                  <c:v>2050</c:v>
                </c:pt>
                <c:pt idx="12">
                  <c:v>Ultimate</c:v>
                </c:pt>
              </c:strCache>
            </c:strRef>
          </c:cat>
          <c:val>
            <c:numRef>
              <c:f>'14_Future_Demand_Baseline'!$C$4:$C$16</c:f>
              <c:numCache>
                <c:formatCode>#,##0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FCBD-41F7-A695-04E2B79901B5}"/>
            </c:ext>
          </c:extLst>
        </c:ser>
        <c:ser>
          <c:idx val="1"/>
          <c:order val="1"/>
          <c:tx>
            <c:strRef>
              <c:f>'14_Future_Demand_Baseline'!$D$3</c:f>
              <c:strCache>
                <c:ptCount val="1"/>
                <c:pt idx="0">
                  <c:v>Average day demand - Non-residential (gallons per day)</c:v>
                </c:pt>
              </c:strCache>
            </c:strRef>
          </c:tx>
          <c:spPr>
            <a:solidFill>
              <a:schemeClr val="accent2"/>
            </a:solidFill>
            <a:ln>
              <a:noFill/>
            </a:ln>
            <a:effectLst/>
          </c:spPr>
          <c:invertIfNegative val="0"/>
          <c:cat>
            <c:strRef>
              <c:f>'14_Future_Demand_Baseline'!$A$4:$A$16</c:f>
              <c:strCache>
                <c:ptCount val="13"/>
                <c:pt idx="0">
                  <c:v>2030</c:v>
                </c:pt>
                <c:pt idx="1">
                  <c:v>2031</c:v>
                </c:pt>
                <c:pt idx="2">
                  <c:v>2032</c:v>
                </c:pt>
                <c:pt idx="3">
                  <c:v>2033</c:v>
                </c:pt>
                <c:pt idx="4">
                  <c:v>2034</c:v>
                </c:pt>
                <c:pt idx="5">
                  <c:v>2035</c:v>
                </c:pt>
                <c:pt idx="6">
                  <c:v>2036</c:v>
                </c:pt>
                <c:pt idx="7">
                  <c:v>2037</c:v>
                </c:pt>
                <c:pt idx="8">
                  <c:v>2038</c:v>
                </c:pt>
                <c:pt idx="9">
                  <c:v>2039</c:v>
                </c:pt>
                <c:pt idx="10">
                  <c:v>2040</c:v>
                </c:pt>
                <c:pt idx="11">
                  <c:v>2050</c:v>
                </c:pt>
                <c:pt idx="12">
                  <c:v>Ultimate</c:v>
                </c:pt>
              </c:strCache>
            </c:strRef>
          </c:cat>
          <c:val>
            <c:numRef>
              <c:f>'14_Future_Demand_Baseline'!$D$4:$D$16</c:f>
              <c:numCache>
                <c:formatCode>#,##0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1-FCBD-41F7-A695-04E2B79901B5}"/>
            </c:ext>
          </c:extLst>
        </c:ser>
        <c:dLbls>
          <c:showLegendKey val="0"/>
          <c:showVal val="0"/>
          <c:showCatName val="0"/>
          <c:showSerName val="0"/>
          <c:showPercent val="0"/>
          <c:showBubbleSize val="0"/>
        </c:dLbls>
        <c:gapWidth val="150"/>
        <c:overlap val="100"/>
        <c:axId val="1095160608"/>
        <c:axId val="1095168768"/>
      </c:barChart>
      <c:catAx>
        <c:axId val="10951606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95168768"/>
        <c:crosses val="autoZero"/>
        <c:auto val="1"/>
        <c:lblAlgn val="ctr"/>
        <c:lblOffset val="100"/>
        <c:noMultiLvlLbl val="0"/>
      </c:catAx>
      <c:valAx>
        <c:axId val="109516876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95160608"/>
        <c:crosses val="autoZero"/>
        <c:crossBetween val="between"/>
      </c:valAx>
      <c:spPr>
        <a:noFill/>
        <a:ln>
          <a:noFill/>
        </a:ln>
        <a:effectLst/>
      </c:spPr>
    </c:plotArea>
    <c:legend>
      <c:legendPos val="b"/>
      <c:layout>
        <c:manualLayout>
          <c:xMode val="edge"/>
          <c:yMode val="edge"/>
          <c:x val="5.5304713627134267E-2"/>
          <c:y val="0.8476056985023469"/>
          <c:w val="0.88939057274573152"/>
          <c:h val="0.13743543837125072"/>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 Id="rId6" Type="http://schemas.openxmlformats.org/officeDocument/2006/relationships/chart" Target="../charts/chart8.xml"/><Relationship Id="rId5" Type="http://schemas.openxmlformats.org/officeDocument/2006/relationships/chart" Target="../charts/chart7.xml"/><Relationship Id="rId4" Type="http://schemas.openxmlformats.org/officeDocument/2006/relationships/chart" Target="../charts/chart6.xml"/></Relationships>
</file>

<file path=xl/drawings/_rels/drawing4.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5.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4" Type="http://schemas.openxmlformats.org/officeDocument/2006/relationships/chart" Target="../charts/chart14.xml"/></Relationships>
</file>

<file path=xl/drawings/_rels/drawing6.xml.rels><?xml version="1.0" encoding="UTF-8" standalone="yes"?>
<Relationships xmlns="http://schemas.openxmlformats.org/package/2006/relationships"><Relationship Id="rId3" Type="http://schemas.openxmlformats.org/officeDocument/2006/relationships/chart" Target="../charts/chart17.xml"/><Relationship Id="rId2" Type="http://schemas.openxmlformats.org/officeDocument/2006/relationships/chart" Target="../charts/chart16.xml"/><Relationship Id="rId1" Type="http://schemas.openxmlformats.org/officeDocument/2006/relationships/chart" Target="../charts/chart15.xml"/><Relationship Id="rId6" Type="http://schemas.openxmlformats.org/officeDocument/2006/relationships/image" Target="../media/image3.png"/><Relationship Id="rId5" Type="http://schemas.openxmlformats.org/officeDocument/2006/relationships/chart" Target="../charts/chart19.xml"/><Relationship Id="rId4" Type="http://schemas.openxmlformats.org/officeDocument/2006/relationships/chart" Target="../charts/chart18.xml"/></Relationships>
</file>

<file path=xl/drawings/drawing1.xml><?xml version="1.0" encoding="utf-8"?>
<xdr:wsDr xmlns:xdr="http://schemas.openxmlformats.org/drawingml/2006/spreadsheetDrawing" xmlns:a="http://schemas.openxmlformats.org/drawingml/2006/main">
  <xdr:twoCellAnchor>
    <xdr:from>
      <xdr:col>1</xdr:col>
      <xdr:colOff>95249</xdr:colOff>
      <xdr:row>27</xdr:row>
      <xdr:rowOff>48638</xdr:rowOff>
    </xdr:from>
    <xdr:to>
      <xdr:col>4</xdr:col>
      <xdr:colOff>1971674</xdr:colOff>
      <xdr:row>55</xdr:row>
      <xdr:rowOff>129702</xdr:rowOff>
    </xdr:to>
    <xdr:graphicFrame macro="">
      <xdr:nvGraphicFramePr>
        <xdr:cNvPr id="2" name="Chart 1" descr="Graph of population served by the public water supply system (both in the community and any retail customer communities)">
          <a:extLst>
            <a:ext uri="{FF2B5EF4-FFF2-40B4-BE49-F238E27FC236}">
              <a16:creationId xmlns:a16="http://schemas.microsoft.com/office/drawing/2014/main" id="{C4BBBC91-66E9-4306-8713-D872F24C1E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8106</xdr:colOff>
      <xdr:row>32</xdr:row>
      <xdr:rowOff>67939</xdr:rowOff>
    </xdr:from>
    <xdr:to>
      <xdr:col>0</xdr:col>
      <xdr:colOff>1139518</xdr:colOff>
      <xdr:row>38</xdr:row>
      <xdr:rowOff>40532</xdr:rowOff>
    </xdr:to>
    <xdr:pic>
      <xdr:nvPicPr>
        <xdr:cNvPr id="3" name="Picture 2" descr="Legend for graph of population served by the public water supply system.">
          <a:extLst>
            <a:ext uri="{FF2B5EF4-FFF2-40B4-BE49-F238E27FC236}">
              <a16:creationId xmlns:a16="http://schemas.microsoft.com/office/drawing/2014/main" id="{06076CD7-3606-A2D6-EE65-F99D383C4316}"/>
            </a:ext>
          </a:extLst>
        </xdr:cNvPr>
        <xdr:cNvPicPr>
          <a:picLocks noChangeAspect="1"/>
        </xdr:cNvPicPr>
      </xdr:nvPicPr>
      <xdr:blipFill>
        <a:blip xmlns:r="http://schemas.openxmlformats.org/officeDocument/2006/relationships" r:embed="rId2"/>
        <a:stretch>
          <a:fillRect/>
        </a:stretch>
      </xdr:blipFill>
      <xdr:spPr>
        <a:xfrm>
          <a:off x="8106" y="11976216"/>
          <a:ext cx="1129507" cy="113991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26</xdr:row>
      <xdr:rowOff>9524</xdr:rowOff>
    </xdr:from>
    <xdr:to>
      <xdr:col>6</xdr:col>
      <xdr:colOff>1143000</xdr:colOff>
      <xdr:row>49</xdr:row>
      <xdr:rowOff>140969</xdr:rowOff>
    </xdr:to>
    <xdr:graphicFrame macro="">
      <xdr:nvGraphicFramePr>
        <xdr:cNvPr id="3" name="Chart 2" descr="Graph of water pumped and purchased from wholesale providers (Gallons per year)">
          <a:extLst>
            <a:ext uri="{FF2B5EF4-FFF2-40B4-BE49-F238E27FC236}">
              <a16:creationId xmlns:a16="http://schemas.microsoft.com/office/drawing/2014/main" id="{1A911BE3-AA1B-4A6C-8EB1-564C620B88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16042</xdr:colOff>
      <xdr:row>32</xdr:row>
      <xdr:rowOff>104274</xdr:rowOff>
    </xdr:from>
    <xdr:to>
      <xdr:col>0</xdr:col>
      <xdr:colOff>1133102</xdr:colOff>
      <xdr:row>38</xdr:row>
      <xdr:rowOff>67151</xdr:rowOff>
    </xdr:to>
    <xdr:pic>
      <xdr:nvPicPr>
        <xdr:cNvPr id="2" name="Picture 1" descr="Legend for graph of water pumped and purchased from wholesale providers">
          <a:extLst>
            <a:ext uri="{FF2B5EF4-FFF2-40B4-BE49-F238E27FC236}">
              <a16:creationId xmlns:a16="http://schemas.microsoft.com/office/drawing/2014/main" id="{C4249A7B-5601-CD52-902D-BF68EBABE63C}"/>
            </a:ext>
          </a:extLst>
        </xdr:cNvPr>
        <xdr:cNvPicPr>
          <a:picLocks noChangeAspect="1"/>
        </xdr:cNvPicPr>
      </xdr:nvPicPr>
      <xdr:blipFill>
        <a:blip xmlns:r="http://schemas.openxmlformats.org/officeDocument/2006/relationships" r:embed="rId2"/>
        <a:stretch>
          <a:fillRect/>
        </a:stretch>
      </xdr:blipFill>
      <xdr:spPr>
        <a:xfrm>
          <a:off x="16042" y="11225463"/>
          <a:ext cx="1109440" cy="111028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5</xdr:col>
      <xdr:colOff>22860</xdr:colOff>
      <xdr:row>27</xdr:row>
      <xdr:rowOff>190499</xdr:rowOff>
    </xdr:from>
    <xdr:to>
      <xdr:col>6</xdr:col>
      <xdr:colOff>1735449</xdr:colOff>
      <xdr:row>60</xdr:row>
      <xdr:rowOff>121920</xdr:rowOff>
    </xdr:to>
    <xdr:graphicFrame macro="">
      <xdr:nvGraphicFramePr>
        <xdr:cNvPr id="6" name="Chart 5" descr="Graph of maximum day water pumped">
          <a:extLst>
            <a:ext uri="{FF2B5EF4-FFF2-40B4-BE49-F238E27FC236}">
              <a16:creationId xmlns:a16="http://schemas.microsoft.com/office/drawing/2014/main" id="{AFB4BA63-DA68-4AFC-9637-56A6957456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0</xdr:colOff>
      <xdr:row>27</xdr:row>
      <xdr:rowOff>190499</xdr:rowOff>
    </xdr:from>
    <xdr:to>
      <xdr:col>8</xdr:col>
      <xdr:colOff>1712589</xdr:colOff>
      <xdr:row>60</xdr:row>
      <xdr:rowOff>121920</xdr:rowOff>
    </xdr:to>
    <xdr:graphicFrame macro="">
      <xdr:nvGraphicFramePr>
        <xdr:cNvPr id="2" name="Chart 1" descr="Graph of the ratio of maximum day to average day water demand">
          <a:extLst>
            <a:ext uri="{FF2B5EF4-FFF2-40B4-BE49-F238E27FC236}">
              <a16:creationId xmlns:a16="http://schemas.microsoft.com/office/drawing/2014/main" id="{8A12C8DF-91D6-4DD2-B83A-95696C1EB5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7620</xdr:colOff>
      <xdr:row>28</xdr:row>
      <xdr:rowOff>0</xdr:rowOff>
    </xdr:from>
    <xdr:to>
      <xdr:col>2</xdr:col>
      <xdr:colOff>1718304</xdr:colOff>
      <xdr:row>60</xdr:row>
      <xdr:rowOff>123343</xdr:rowOff>
    </xdr:to>
    <xdr:graphicFrame macro="">
      <xdr:nvGraphicFramePr>
        <xdr:cNvPr id="3" name="Chart 2" descr="Graph of average day water demand per person, for residential purposes and for all (total) use.">
          <a:extLst>
            <a:ext uri="{FF2B5EF4-FFF2-40B4-BE49-F238E27FC236}">
              <a16:creationId xmlns:a16="http://schemas.microsoft.com/office/drawing/2014/main" id="{B7A6CBDF-E3CF-4659-9A36-2420A2E815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0</xdr:colOff>
      <xdr:row>27</xdr:row>
      <xdr:rowOff>190499</xdr:rowOff>
    </xdr:from>
    <xdr:to>
      <xdr:col>4</xdr:col>
      <xdr:colOff>1710684</xdr:colOff>
      <xdr:row>60</xdr:row>
      <xdr:rowOff>121920</xdr:rowOff>
    </xdr:to>
    <xdr:graphicFrame macro="">
      <xdr:nvGraphicFramePr>
        <xdr:cNvPr id="10" name="Chart 9" descr="Graph of average day water demand (gallons per day), reported as a total community annual water demand divided by days in the year.">
          <a:extLst>
            <a:ext uri="{FF2B5EF4-FFF2-40B4-BE49-F238E27FC236}">
              <a16:creationId xmlns:a16="http://schemas.microsoft.com/office/drawing/2014/main" id="{35C152A5-3F1A-4398-ADC6-6CC24B805F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0</xdr:colOff>
      <xdr:row>27</xdr:row>
      <xdr:rowOff>190499</xdr:rowOff>
    </xdr:from>
    <xdr:to>
      <xdr:col>10</xdr:col>
      <xdr:colOff>1712589</xdr:colOff>
      <xdr:row>60</xdr:row>
      <xdr:rowOff>121920</xdr:rowOff>
    </xdr:to>
    <xdr:graphicFrame macro="">
      <xdr:nvGraphicFramePr>
        <xdr:cNvPr id="16" name="Chart 15" descr="Graph of real and apparent losses, reported as a percent for each year  from 2016 to 2025.">
          <a:extLst>
            <a:ext uri="{FF2B5EF4-FFF2-40B4-BE49-F238E27FC236}">
              <a16:creationId xmlns:a16="http://schemas.microsoft.com/office/drawing/2014/main" id="{53C06DB9-5CC9-43F5-B72E-C9AB29D4D0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0</xdr:colOff>
      <xdr:row>27</xdr:row>
      <xdr:rowOff>190499</xdr:rowOff>
    </xdr:from>
    <xdr:to>
      <xdr:col>12</xdr:col>
      <xdr:colOff>1712589</xdr:colOff>
      <xdr:row>60</xdr:row>
      <xdr:rowOff>121920</xdr:rowOff>
    </xdr:to>
    <xdr:graphicFrame macro="">
      <xdr:nvGraphicFramePr>
        <xdr:cNvPr id="17" name="Chart 16" descr="Graph of estimated indoor and outdoor water demand, reported as gallons per year for each year from 2016 to 2025.">
          <a:extLst>
            <a:ext uri="{FF2B5EF4-FFF2-40B4-BE49-F238E27FC236}">
              <a16:creationId xmlns:a16="http://schemas.microsoft.com/office/drawing/2014/main" id="{94705D3F-9945-414A-A051-3F2BCE81D1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3809</xdr:colOff>
      <xdr:row>29</xdr:row>
      <xdr:rowOff>47624</xdr:rowOff>
    </xdr:from>
    <xdr:to>
      <xdr:col>3</xdr:col>
      <xdr:colOff>987428</xdr:colOff>
      <xdr:row>60</xdr:row>
      <xdr:rowOff>152399</xdr:rowOff>
    </xdr:to>
    <xdr:graphicFrame macro="">
      <xdr:nvGraphicFramePr>
        <xdr:cNvPr id="2" name="Chart 1" descr="Graph of projected residential and non-residential water demand, reported in gallons per year for the years 2030-2040, 2050, and ultimate.">
          <a:extLst>
            <a:ext uri="{FF2B5EF4-FFF2-40B4-BE49-F238E27FC236}">
              <a16:creationId xmlns:a16="http://schemas.microsoft.com/office/drawing/2014/main" id="{62E960C8-D01A-4872-8E4A-248F1CADD7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1017270</xdr:colOff>
      <xdr:row>29</xdr:row>
      <xdr:rowOff>47624</xdr:rowOff>
    </xdr:from>
    <xdr:to>
      <xdr:col>5</xdr:col>
      <xdr:colOff>2095501</xdr:colOff>
      <xdr:row>60</xdr:row>
      <xdr:rowOff>152399</xdr:rowOff>
    </xdr:to>
    <xdr:graphicFrame macro="">
      <xdr:nvGraphicFramePr>
        <xdr:cNvPr id="5" name="Chart 4" descr="Graph of projected average and maximum day water demand, reported in gallons per day for the years 2030-2040, 2050, and ultimate.">
          <a:extLst>
            <a:ext uri="{FF2B5EF4-FFF2-40B4-BE49-F238E27FC236}">
              <a16:creationId xmlns:a16="http://schemas.microsoft.com/office/drawing/2014/main" id="{0D2846EC-D2D6-45F3-A02D-267379502F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15240</xdr:colOff>
      <xdr:row>19</xdr:row>
      <xdr:rowOff>137158</xdr:rowOff>
    </xdr:from>
    <xdr:to>
      <xdr:col>3</xdr:col>
      <xdr:colOff>281940</xdr:colOff>
      <xdr:row>36</xdr:row>
      <xdr:rowOff>110490</xdr:rowOff>
    </xdr:to>
    <xdr:graphicFrame macro="">
      <xdr:nvGraphicFramePr>
        <xdr:cNvPr id="6" name="Chart 5" descr="Current per person indoor and outdoor water use compared to potential future per person indoor and outdoor water use if conservation goals are met">
          <a:extLst>
            <a:ext uri="{FF2B5EF4-FFF2-40B4-BE49-F238E27FC236}">
              <a16:creationId xmlns:a16="http://schemas.microsoft.com/office/drawing/2014/main" id="{170350A3-AECF-4CF1-B280-4AB324F74E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396240</xdr:colOff>
      <xdr:row>19</xdr:row>
      <xdr:rowOff>120015</xdr:rowOff>
    </xdr:from>
    <xdr:to>
      <xdr:col>5</xdr:col>
      <xdr:colOff>1068705</xdr:colOff>
      <xdr:row>36</xdr:row>
      <xdr:rowOff>97155</xdr:rowOff>
    </xdr:to>
    <xdr:graphicFrame macro="">
      <xdr:nvGraphicFramePr>
        <xdr:cNvPr id="7" name="Chart 6" descr="Current per person residential and non-residential water use compared to potential future per person residential and non-residential water use if water conservation goals are met">
          <a:extLst>
            <a:ext uri="{FF2B5EF4-FFF2-40B4-BE49-F238E27FC236}">
              <a16:creationId xmlns:a16="http://schemas.microsoft.com/office/drawing/2014/main" id="{E56607BB-2518-40B6-8E5B-F2055831B9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15241</xdr:colOff>
      <xdr:row>37</xdr:row>
      <xdr:rowOff>3810</xdr:rowOff>
    </xdr:from>
    <xdr:to>
      <xdr:col>3</xdr:col>
      <xdr:colOff>281941</xdr:colOff>
      <xdr:row>53</xdr:row>
      <xdr:rowOff>173355</xdr:rowOff>
    </xdr:to>
    <xdr:graphicFrame macro="">
      <xdr:nvGraphicFramePr>
        <xdr:cNvPr id="8" name="Chart 7" descr="Current indoor and outdoor water use compared to potential indoor and outdoor water use if water conservation goals are met">
          <a:extLst>
            <a:ext uri="{FF2B5EF4-FFF2-40B4-BE49-F238E27FC236}">
              <a16:creationId xmlns:a16="http://schemas.microsoft.com/office/drawing/2014/main" id="{2A8A810D-E953-46A7-9AAB-AAB7276828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396240</xdr:colOff>
      <xdr:row>36</xdr:row>
      <xdr:rowOff>173355</xdr:rowOff>
    </xdr:from>
    <xdr:to>
      <xdr:col>5</xdr:col>
      <xdr:colOff>1068705</xdr:colOff>
      <xdr:row>53</xdr:row>
      <xdr:rowOff>173355</xdr:rowOff>
    </xdr:to>
    <xdr:graphicFrame macro="">
      <xdr:nvGraphicFramePr>
        <xdr:cNvPr id="9" name="Chart 8" descr="Current residential and non-residential water use compared to potential future residential and non-residential water use if water conservation goals are met">
          <a:extLst>
            <a:ext uri="{FF2B5EF4-FFF2-40B4-BE49-F238E27FC236}">
              <a16:creationId xmlns:a16="http://schemas.microsoft.com/office/drawing/2014/main" id="{EF57253F-CCDA-4331-8F0B-D84E0B49A8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5079</xdr:colOff>
      <xdr:row>50</xdr:row>
      <xdr:rowOff>39157</xdr:rowOff>
    </xdr:from>
    <xdr:to>
      <xdr:col>4</xdr:col>
      <xdr:colOff>1209039</xdr:colOff>
      <xdr:row>61</xdr:row>
      <xdr:rowOff>133264</xdr:rowOff>
    </xdr:to>
    <xdr:graphicFrame macro="">
      <xdr:nvGraphicFramePr>
        <xdr:cNvPr id="16" name="Chart 15" descr="Current firm source capacity compared to future maximum day water demand">
          <a:extLst>
            <a:ext uri="{FF2B5EF4-FFF2-40B4-BE49-F238E27FC236}">
              <a16:creationId xmlns:a16="http://schemas.microsoft.com/office/drawing/2014/main" id="{2229D702-06D6-47CB-9BC3-434F6F3DC0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5927</xdr:colOff>
      <xdr:row>38</xdr:row>
      <xdr:rowOff>111758</xdr:rowOff>
    </xdr:from>
    <xdr:to>
      <xdr:col>5</xdr:col>
      <xdr:colOff>212</xdr:colOff>
      <xdr:row>50</xdr:row>
      <xdr:rowOff>24890</xdr:rowOff>
    </xdr:to>
    <xdr:graphicFrame macro="">
      <xdr:nvGraphicFramePr>
        <xdr:cNvPr id="17" name="Chart 16" descr="Current source capacity compared to future maximum daily water demand">
          <a:extLst>
            <a:ext uri="{FF2B5EF4-FFF2-40B4-BE49-F238E27FC236}">
              <a16:creationId xmlns:a16="http://schemas.microsoft.com/office/drawing/2014/main" id="{05249C9B-4D46-439E-99FA-389F071409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27</xdr:row>
      <xdr:rowOff>16506</xdr:rowOff>
    </xdr:from>
    <xdr:to>
      <xdr:col>5</xdr:col>
      <xdr:colOff>3810</xdr:colOff>
      <xdr:row>38</xdr:row>
      <xdr:rowOff>110613</xdr:rowOff>
    </xdr:to>
    <xdr:graphicFrame macro="">
      <xdr:nvGraphicFramePr>
        <xdr:cNvPr id="18" name="Chart 17" descr="Current treatment capacity compared to future maximum daily water demand">
          <a:extLst>
            <a:ext uri="{FF2B5EF4-FFF2-40B4-BE49-F238E27FC236}">
              <a16:creationId xmlns:a16="http://schemas.microsoft.com/office/drawing/2014/main" id="{07A4CBE3-BDB0-4D8C-A1AF-6EDAE31D98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1208194</xdr:colOff>
      <xdr:row>38</xdr:row>
      <xdr:rowOff>115358</xdr:rowOff>
    </xdr:from>
    <xdr:to>
      <xdr:col>9</xdr:col>
      <xdr:colOff>2329</xdr:colOff>
      <xdr:row>50</xdr:row>
      <xdr:rowOff>25611</xdr:rowOff>
    </xdr:to>
    <xdr:graphicFrame macro="">
      <xdr:nvGraphicFramePr>
        <xdr:cNvPr id="19" name="Chart 18" descr="Planned source capacity compared to future maximum daily water demand">
          <a:extLst>
            <a:ext uri="{FF2B5EF4-FFF2-40B4-BE49-F238E27FC236}">
              <a16:creationId xmlns:a16="http://schemas.microsoft.com/office/drawing/2014/main" id="{87A8AB54-B383-41FB-8FB1-B8A33ABEE2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4445</xdr:colOff>
      <xdr:row>27</xdr:row>
      <xdr:rowOff>9525</xdr:rowOff>
    </xdr:from>
    <xdr:to>
      <xdr:col>8</xdr:col>
      <xdr:colOff>1208405</xdr:colOff>
      <xdr:row>38</xdr:row>
      <xdr:rowOff>103632</xdr:rowOff>
    </xdr:to>
    <xdr:graphicFrame macro="">
      <xdr:nvGraphicFramePr>
        <xdr:cNvPr id="20" name="Chart 19" descr="Planned treatment capacity compared to future maximum daily water demand">
          <a:extLst>
            <a:ext uri="{FF2B5EF4-FFF2-40B4-BE49-F238E27FC236}">
              <a16:creationId xmlns:a16="http://schemas.microsoft.com/office/drawing/2014/main" id="{0F169B3B-39A2-499A-A334-C23FE9ACA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0</xdr:col>
      <xdr:colOff>396125</xdr:colOff>
      <xdr:row>36</xdr:row>
      <xdr:rowOff>143773</xdr:rowOff>
    </xdr:from>
    <xdr:to>
      <xdr:col>0</xdr:col>
      <xdr:colOff>2558806</xdr:colOff>
      <xdr:row>53</xdr:row>
      <xdr:rowOff>35943</xdr:rowOff>
    </xdr:to>
    <xdr:pic>
      <xdr:nvPicPr>
        <xdr:cNvPr id="3" name="Picture 2" descr="Legend for graphs illustrating current and planned capacity versus future maximum day water demand and current volume of water appropriation permits.">
          <a:extLst>
            <a:ext uri="{FF2B5EF4-FFF2-40B4-BE49-F238E27FC236}">
              <a16:creationId xmlns:a16="http://schemas.microsoft.com/office/drawing/2014/main" id="{D0A47E2B-0E40-7371-BCF9-B0E5568CD728}"/>
            </a:ext>
          </a:extLst>
        </xdr:cNvPr>
        <xdr:cNvPicPr>
          <a:picLocks noChangeAspect="1"/>
        </xdr:cNvPicPr>
      </xdr:nvPicPr>
      <xdr:blipFill>
        <a:blip xmlns:r="http://schemas.openxmlformats.org/officeDocument/2006/relationships" r:embed="rId6"/>
        <a:stretch>
          <a:fillRect/>
        </a:stretch>
      </xdr:blipFill>
      <xdr:spPr>
        <a:xfrm>
          <a:off x="396125" y="10387641"/>
          <a:ext cx="2162681" cy="3100118"/>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C07EB21C-1254-4356-BB2C-8A8941BDC432}" name="Table1" displayName="Table1" ref="A3:D15" totalsRowShown="0" headerRowDxfId="267" dataDxfId="266" tableBorderDxfId="265">
  <autoFilter ref="A3:D15" xr:uid="{C07EB21C-1254-4356-BB2C-8A8941BDC432}">
    <filterColumn colId="0" hiddenButton="1"/>
    <filterColumn colId="1" hiddenButton="1"/>
    <filterColumn colId="2" hiddenButton="1"/>
    <filterColumn colId="3" hiddenButton="1"/>
  </autoFilter>
  <tableColumns count="4">
    <tableColumn id="1" xr3:uid="{74148102-439A-4804-8BF9-35B690FF38F5}" name="Retail customer _x000a_community name" dataDxfId="264"/>
    <tableColumn id="2" xr3:uid="{46454F8E-FECA-44DD-8612-7AEB5AC29D6D}" name="Wholesale customer _x000a_community name" dataDxfId="263"/>
    <tableColumn id="3" xr3:uid="{110FF5C2-9B35-487B-A417-7D3AD32CF1F9}" name="Wholesale provider _x000a_community name" dataDxfId="262"/>
    <tableColumn id="4" xr3:uid="{411D4A54-00EA-488F-90CF-05BD0DFE20C0}" name="Notes" dataDxfId="261"/>
  </tableColumns>
  <tableStyleInfo showFirstColumn="1" showLastColumn="0" showRowStripes="0"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A7EAA087-9ADC-4FC5-AE15-94D8D28479F4}" name="Table10" displayName="Table10" ref="A3:H25" totalsRowShown="0" headerRowDxfId="163" headerRowBorderDxfId="162" tableBorderDxfId="161">
  <autoFilter ref="A3:H25" xr:uid="{A7EAA087-9ADC-4FC5-AE15-94D8D28479F4}">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98E209A6-FC1A-4288-A815-08D5B08176BF}" name="Name of facility" dataDxfId="160"/>
    <tableColumn id="2" xr3:uid="{C8703F1F-CC02-4B1A-B29E-7829D576FEBE}" name="Facility ID (MNDWIS ID)" dataDxfId="159"/>
    <tableColumn id="3" xr3:uid="{7FAB1B1B-C546-4D80-AB84-E3BBAC6274A6}" name="Type of storage (choose from dropdown)" dataDxfId="158"/>
    <tableColumn id="4" xr3:uid="{A8A79E3C-4D7A-4F34-B7ED-AF9A28B14D4E}" name="Year constructed" dataDxfId="157"/>
    <tableColumn id="5" xr3:uid="{A889789B-20EA-48AD-BA19-CB5045041540}" name="Status (choose from dropdown)" dataDxfId="156"/>
    <tableColumn id="6" xr3:uid="{88204A5C-C437-4F66-BA41-54AC291F5578}" name="Design capacity (gallons)" dataDxfId="155"/>
    <tableColumn id="7" xr3:uid="{B2F524CE-04FF-4206-9274-59E5D35C2331}" name="Limitations other than design capacity" dataDxfId="154"/>
    <tableColumn id="8" xr3:uid="{230DEE25-7A3E-4817-93DC-E851715398B6}" name="Additional notes" dataDxfId="153"/>
  </tableColumns>
  <tableStyleInfo showFirstColumn="1" showLastColumn="0" showRowStripes="0"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84C9E1E2-E61F-4AB1-A6C8-A8E67A586FC0}" name="Table11" displayName="Table11" ref="A3:P34" totalsRowShown="0" headerRowDxfId="152" dataDxfId="150" headerRowBorderDxfId="151" tableBorderDxfId="149">
  <autoFilter ref="A3:P34" xr:uid="{84C9E1E2-E61F-4AB1-A6C8-A8E67A586FC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autoFilter>
  <tableColumns count="16">
    <tableColumn id="1" xr3:uid="{E8EE478C-5301-4ADE-B01D-46C50F385A5A}" name="Name of facility where water is withdrawn/pumped (use PWS well or facility name)" dataDxfId="148"/>
    <tableColumn id="2" xr3:uid="{E89C10C3-FB78-4B2D-BDDD-6734733701A1}" name="Facility ID (PWS ID, MN unique well number, or intake ID)" dataDxfId="147"/>
    <tableColumn id="3" xr3:uid="{9835990C-55A5-4D5E-8C92-665482D0804A}" name="Name of water source (specific aquifer, surface water, interconnected community name)" dataDxfId="146"/>
    <tableColumn id="4" xr3:uid="{6EC3E150-9701-460F-8CCB-77F41A5E8C82}" name="Type of water source (choose from dropdown)" dataDxfId="145"/>
    <tableColumn id="5" xr3:uid="{C7A03365-930A-48E6-99F7-4B357AD5EE06}" name="Facility purpose (choose from dropdown)" dataDxfId="144"/>
    <tableColumn id="6" xr3:uid="{FB93F1B7-A0A6-4087-9D28-56A610FEF6D2}" name="Year constructed" dataDxfId="143"/>
    <tableColumn id="7" xr3:uid="{EC7153AD-E700-47BF-BCB3-FD3EBB66B3B2}" name="Status (choose from dropdown)" dataDxfId="142"/>
    <tableColumn id="8" xr3:uid="{D2B38739-CBB3-4AF4-A6F8-A2DD256A8480}" name="Design capacity (gallons per minute)" dataDxfId="141"/>
    <tableColumn id="9" xr3:uid="{0168DAAC-4BC3-4ABD-AA4F-17747BB86967}" name="Design capacity (gallons per day)" dataDxfId="140">
      <calculatedColumnFormula>+H4*1440</calculatedColumnFormula>
    </tableColumn>
    <tableColumn id="10" xr3:uid="{D30300D2-721C-4B15-B4ED-C2ED52E7EAC3}" name="Current/ typical operating capacity (gallons per minute) (example: 2021-2025 average)" dataDxfId="139"/>
    <tableColumn id="11" xr3:uid="{D248B467-ECBD-42CB-9151-3021819A5377}" name="Current/ typical operating capacity (gallons per day) (example: 2021-2025 average)" dataDxfId="138">
      <calculatedColumnFormula>+J4*1440</calculatedColumnFormula>
    </tableColumn>
    <tableColumn id="12" xr3:uid="{238E18DF-8C87-4A5A-8E17-4A6BA69BAE36}" name="Does this source pump to a treatment plant? Note: By law, untreated surface water cannot be pumped directly to distribution and must be treated" dataDxfId="137"/>
    <tableColumn id="13" xr3:uid="{49668070-BFA6-4280-A29B-089C0B8C23C1}" name="Appropriation permit limit (gallons per day) _x000a_Leave blank if unknown or does not apply" dataDxfId="136"/>
    <tableColumn id="14" xr3:uid="{B548D6C2-4DBE-4F46-96F4-1A220D4916A1}" name="Appropriation permit limit (gallons per year) _x000a_Leave blank if unknown or does not apply" dataDxfId="135"/>
    <tableColumn id="15" xr3:uid="{F252697C-B294-4557-B6E9-71F896C05BA4}" name="Notes about limitations other than design capacity, such as any operational limits or protocols to use the source (example: emergency interconnections require approval before use)" dataDxfId="134"/>
    <tableColumn id="16" xr3:uid="{EFED9852-1768-43C6-839A-01EF4C8531A6}" name="Additional context or clarifying notes" dataDxfId="133"/>
  </tableColumns>
  <tableStyleInfo showFirstColumn="1" showLastColumn="0" showRowStripes="0"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38D89D3C-EF3A-44FE-B089-7637EE488B50}" name="Table12" displayName="Table12" ref="A3:C14" totalsRowShown="0" headerRowBorderDxfId="132" tableBorderDxfId="131">
  <autoFilter ref="A3:C14" xr:uid="{38D89D3C-EF3A-44FE-B089-7637EE488B50}">
    <filterColumn colId="0" hiddenButton="1"/>
    <filterColumn colId="1" hiddenButton="1"/>
    <filterColumn colId="2" hiddenButton="1"/>
  </autoFilter>
  <tableColumns count="3">
    <tableColumn id="1" xr3:uid="{1F3E5D76-5379-462A-BB71-B236A3551756}" name="Factor" dataDxfId="130"/>
    <tableColumn id="2" xr3:uid="{58D3948A-7161-4B0A-8069-2261D4391D11}" name="Calculated value" dataDxfId="129"/>
    <tableColumn id="3" xr3:uid="{05DCBC82-8FA5-477E-B4BC-7C0C2F5B770A}" name="Notes" dataDxfId="128"/>
  </tableColumns>
  <tableStyleInfo showFirstColumn="1" showLastColumn="0" showRowStripes="0"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C831D71-1BF0-44F8-A16F-F43E42578750}" name="Table13" displayName="Table13" ref="A3:F16" totalsRowShown="0" headerRowDxfId="127">
  <autoFilter ref="A3:F16" xr:uid="{0C831D71-1BF0-44F8-A16F-F43E42578750}">
    <filterColumn colId="0" hiddenButton="1"/>
    <filterColumn colId="1" hiddenButton="1"/>
    <filterColumn colId="2" hiddenButton="1"/>
    <filterColumn colId="3" hiddenButton="1"/>
    <filterColumn colId="4" hiddenButton="1"/>
    <filterColumn colId="5" hiddenButton="1"/>
  </autoFilter>
  <tableColumns count="6">
    <tableColumn id="1" xr3:uid="{8E785A8F-423A-47F2-ADF0-DE44DDAABEF7}" name="Year" dataDxfId="126"/>
    <tableColumn id="2" xr3:uid="{ED606211-53E8-48D1-B013-473D90A18CC7}" name="Projected population in your community who will be served by the public water supply system" dataDxfId="125"/>
    <tableColumn id="3" xr3:uid="{47E663C7-5180-4FD1-B65E-BB1A2C81ACD8}" name="Projected total population in your community (residents living within your community boundaries)" dataDxfId="124"/>
    <tableColumn id="4" xr3:uid="{4222683C-C840-4ADC-B75A-B06215720717}" name="Projected total population served by the public water supply system (residents in your community and any neighboring communities who get water from your system)" dataDxfId="123">
      <calculatedColumnFormula>+B4+E4</calculatedColumnFormula>
    </tableColumn>
    <tableColumn id="5" xr3:uid="{A641B8CC-8C1A-43B8-9FC3-77C0B81DFF4C}" name="Projected total population served in retail customer communities (residents in neighboring communities who get water from your system)" dataDxfId="122">
      <calculatedColumnFormula>+SUM(G4:Q4)</calculatedColumnFormula>
    </tableColumn>
    <tableColumn id="6" xr3:uid="{EDBB3F7A-F5DB-41D0-944E-1C146A6FDE9A}" name="Notes" dataDxfId="121"/>
  </tableColumns>
  <tableStyleInfo showFirstColumn="1" showLastColumn="0" showRowStripes="0"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CFF93FC-FFCE-4C83-97AA-6A36EEB54B2D}" name="Table14" displayName="Table14" ref="A3:F16" totalsRowShown="0" headerRowDxfId="120" dataDxfId="118" headerRowBorderDxfId="119" tableBorderDxfId="117">
  <autoFilter ref="A3:F16" xr:uid="{1CFF93FC-FFCE-4C83-97AA-6A36EEB54B2D}">
    <filterColumn colId="0" hiddenButton="1"/>
    <filterColumn colId="1" hiddenButton="1"/>
    <filterColumn colId="2" hiddenButton="1"/>
    <filterColumn colId="3" hiddenButton="1"/>
    <filterColumn colId="4" hiddenButton="1"/>
    <filterColumn colId="5" hiddenButton="1"/>
  </autoFilter>
  <tableColumns count="6">
    <tableColumn id="1" xr3:uid="{074C1498-A7B7-4E25-97A8-216906D94854}" name="Year" dataDxfId="116"/>
    <tableColumn id="2" xr3:uid="{D3400017-0DDF-415D-94A0-FA49EE084610}" name="Average day demand - Total (gallons per day)" dataDxfId="115">
      <calculatedColumnFormula>+'13_Future_Population'!D4*'8_Historic_Summary_Calculations'!$C$17</calculatedColumnFormula>
    </tableColumn>
    <tableColumn id="3" xr3:uid="{40711287-D696-49DC-B378-62E20F188ECA}" name="Average day demand - Residential (gallons per day)" dataDxfId="114">
      <calculatedColumnFormula>+'13_Future_Population'!D4*'8_Historic_Summary_Calculations'!$D$17</calculatedColumnFormula>
    </tableColumn>
    <tableColumn id="4" xr3:uid="{20E5E016-8F2A-4E2E-9EBD-7B04FA0ED858}" name="Average day demand - Non-residential (gallons per day)" dataDxfId="113">
      <calculatedColumnFormula>+B4-C4</calculatedColumnFormula>
    </tableColumn>
    <tableColumn id="5" xr3:uid="{96DC83F8-AE8F-4322-9ACB-7927F4F16C06}" name="Maximum day demand - Total (gallons per day)" dataDxfId="112">
      <calculatedColumnFormula>+'8_Historic_Summary_Calculations'!$E$18*'14_Future_Demand_Baseline'!B4</calculatedColumnFormula>
    </tableColumn>
    <tableColumn id="6" xr3:uid="{89283643-A718-4E5C-B9C3-45FC8DE31DFC}" name="Notes" dataDxfId="111"/>
  </tableColumns>
  <tableStyleInfo showFirstColumn="1" showLastColumn="0" showRowStripes="0"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D91516E-6801-41CF-AED1-6D6435F224DD}" name="Table15" displayName="Table15" ref="A3:F19" totalsRowShown="0" headerRowDxfId="110" headerRowBorderDxfId="109" tableBorderDxfId="108">
  <autoFilter ref="A3:F19" xr:uid="{9D91516E-6801-41CF-AED1-6D6435F224DD}">
    <filterColumn colId="0" hiddenButton="1"/>
    <filterColumn colId="1" hiddenButton="1"/>
    <filterColumn colId="2" hiddenButton="1"/>
    <filterColumn colId="3" hiddenButton="1"/>
    <filterColumn colId="4" hiddenButton="1"/>
    <filterColumn colId="5" hiddenButton="1"/>
  </autoFilter>
  <tableColumns count="6">
    <tableColumn id="1" xr3:uid="{77C41584-23A7-4092-99BD-E0F6BBB0EC29}" name="Parameters to adjust"/>
    <tableColumn id="2" xr3:uid="{F138631F-2BDB-4351-859D-6205E0FAF151}" name="Historical average water demand (2016-2025) "/>
    <tableColumn id="3" xr3:uid="{D24563FD-8670-4834-8E92-D40BD1C4011F}" name="2030 target water demand"/>
    <tableColumn id="4" xr3:uid="{A4AA4C6F-1069-421E-A04F-31986FFD2466}" name="2040 target water demand"/>
    <tableColumn id="5" xr3:uid="{EA7BEF28-352A-4FB8-BD0E-677DF97F70EA}" name="2050 target water demand"/>
    <tableColumn id="6" xr3:uid="{6DA85533-8517-44B4-9C77-6C8CCE0172F2}" name="Notes"/>
  </tableColumns>
  <tableStyleInfo showFirstColumn="1" showLastColumn="0" showRowStripes="0"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9475988-8017-4227-AA52-50B3CC69CD71}" name="Table16" displayName="Table16" ref="A3:J16" totalsRowShown="0" headerRowDxfId="107" dataDxfId="105" headerRowBorderDxfId="106" tableBorderDxfId="104">
  <autoFilter ref="A3:J16" xr:uid="{49475988-8017-4227-AA52-50B3CC69CD71}">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F57B10-F207-4D36-B9F9-40DA410731C6}" name="Year" dataDxfId="103"/>
    <tableColumn id="2" xr3:uid="{F78F49A3-EA5D-445C-8CE8-972AA541C4E6}" name="Percent adjustment to increase projected water demand, compared to baseline estimates (use positive numbers)" dataDxfId="102"/>
    <tableColumn id="3" xr3:uid="{19BCFB53-6744-48DE-92F4-AEA29A58F4EE}" name="Percent adjustment to reduce projected water demand, compared to baseline estimates (use negative numbers)" dataDxfId="101"/>
    <tableColumn id="4" xr3:uid="{A9C9B936-0956-45D2-8378-0DF92A5164E2}" name="Notes about how percent (%) adjustments were chosen" dataDxfId="100"/>
    <tableColumn id="5" xr3:uid="{1F516FA4-A486-45F7-BA3C-E495CB2C8366}" name="Water demand projection - Total (gallons per day)_x000a_HIGH SCENARIO" dataDxfId="99">
      <calculatedColumnFormula>+'14_Future_Demand_Baseline'!B4+(B4*'14_Future_Demand_Baseline'!B4)</calculatedColumnFormula>
    </tableColumn>
    <tableColumn id="6" xr3:uid="{9D58331D-99DC-4977-AE83-9A11FFF55296}" name="Water demand projection - Total (gallons per day)_x000a_LOW SCENARIO" dataDxfId="98">
      <calculatedColumnFormula>+'14_Future_Demand_Baseline'!B4+(C4*'14_Future_Demand_Baseline'!B4)</calculatedColumnFormula>
    </tableColumn>
    <tableColumn id="7" xr3:uid="{7291E56C-296A-4B4F-8B96-596BA8F44DCE}" name="Water Demand Projection - Residential (gallons per day)_x000a_HIGH SCENARIO" dataDxfId="97">
      <calculatedColumnFormula>+'14_Future_Demand_Baseline'!C4+(B4*'14_Future_Demand_Baseline'!C4)</calculatedColumnFormula>
    </tableColumn>
    <tableColumn id="8" xr3:uid="{AF7F95E5-4F17-4705-8B05-A2A03538958B}" name="Water Demand Projection - Residential (gallons per day)_x000a_LOW SCENARIO" dataDxfId="96">
      <calculatedColumnFormula>+'14_Future_Demand_Baseline'!C4+(C4*'14_Future_Demand_Baseline'!C4)</calculatedColumnFormula>
    </tableColumn>
    <tableColumn id="9" xr3:uid="{C7479D26-AEE7-4CE9-B8B3-5B8A492E1FEB}" name="Water demand projection - Maximum day (gallons per day)_x000a_HIGH SCENARIO" dataDxfId="95">
      <calculatedColumnFormula>+'14_Future_Demand_Baseline'!E4+(B4*'14_Future_Demand_Baseline'!E4)</calculatedColumnFormula>
    </tableColumn>
    <tableColumn id="10" xr3:uid="{CFB2A264-078A-47AA-8E6D-04D8A6102A64}" name="Water demand projection - Maximum day (gallons per day)_x000a_LOW SCENARIO" dataDxfId="94">
      <calculatedColumnFormula>+'14_Future_Demand_Baseline'!E4+(C4*'14_Future_Demand_Baseline'!E4)</calculatedColumnFormula>
    </tableColumn>
  </tableColumns>
  <tableStyleInfo showFirstColumn="1" showLastColumn="0" showRowStripes="0"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60BF868-8A6F-4B14-8FEF-0FF325B313F2}" name="Table17" displayName="Table17" ref="A3:H16" totalsRowShown="0" headerRowDxfId="93" headerRowBorderDxfId="92" tableBorderDxfId="91">
  <autoFilter ref="A3:H16" xr:uid="{760BF868-8A6F-4B14-8FEF-0FF325B313F2}">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7350EDE2-3637-40EE-9D59-B28E540DDE70}" name="Estimated year of need" dataDxfId="90"/>
    <tableColumn id="2" xr3:uid="{4F77D885-65AA-4306-BD71-60555272A585}" name="Treatment improvement type(s) (choose from dropdown)" dataDxfId="89"/>
    <tableColumn id="3" xr3:uid="{11A7EFE3-C5D5-4BB8-BC1A-B0CB65DB8263}" name="Name of project(s)" dataDxfId="88"/>
    <tableColumn id="4" xr3:uid="{A15BB83F-29CA-4E0A-840A-07E7AEFFB28B}" name="Change in treatment capacity (gallons per day) (negative values represent a decrease in capacity)" dataDxfId="87"/>
    <tableColumn id="5" xr3:uid="{293A0E43-758F-42D9-B802-0AA2078E40EE}" name="Planned treatment design capacity (gallons per day), based on planned improvements" dataDxfId="86">
      <calculatedColumnFormula>SUM($D$4:D4)+SUMIFS('9_Current_Treatment'!F$4:F$19, '9_Current_Treatment'!C$4:C$19, "Treatment plant - Groundwater")+SUMIFS('9_Current_Treatment'!F$4:F$19, '9_Current_Treatment'!C$4:C$19, "Treatment plant - Surface water")</calculatedColumnFormula>
    </tableColumn>
    <tableColumn id="6" xr3:uid="{B36385FD-C190-423F-8110-7AFEA722FE53}" name="Cost estimate (dollars)" dataDxfId="85"/>
    <tableColumn id="7" xr3:uid="{5B3501BF-D2C5-49BB-A04F-BED0D3B80FCD}" name="Proposed funding source(s)" dataDxfId="84"/>
    <tableColumn id="8" xr3:uid="{284917F4-14CC-4D18-8D24-B43A5362671D}" name="Notes about planned treatment improvements" dataDxfId="83"/>
  </tableColumns>
  <tableStyleInfo showFirstColumn="1" showLastColumn="0" showRowStripes="0"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A4476A1-7445-4CA6-B2F1-C5651F4C6A7A}" name="Table18" displayName="Table18" ref="A3:G16" totalsRowShown="0" headerRowDxfId="82" headerRowBorderDxfId="81" tableBorderDxfId="80">
  <autoFilter ref="A3:G16" xr:uid="{BA4476A1-7445-4CA6-B2F1-C5651F4C6A7A}">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64DB21E0-A7AF-40FC-8519-BC6873602053}" name="Estimated year of need" dataDxfId="79"/>
    <tableColumn id="2" xr3:uid="{B6802BBD-0B38-4380-BB45-1B3A006D4CE4}" name="Storage improvement type(s) (choose from dropdown)" dataDxfId="78"/>
    <tableColumn id="3" xr3:uid="{2A7187D3-138A-4DAA-90EA-E47D2B7512B6}" name="Name of project(s)" dataDxfId="77"/>
    <tableColumn id="4" xr3:uid="{8844BC4E-4A0E-40E7-BE42-A98559B483BE}" name="Change in storage capacity (gallons per day) (negative values represent a decrease in capacity)" dataDxfId="76"/>
    <tableColumn id="5" xr3:uid="{1B7F56DF-3FD6-4F90-96DD-9DD980218284}" name="Cost estimate (dollars)" dataDxfId="75"/>
    <tableColumn id="6" xr3:uid="{53F6BC8A-A227-4447-B417-4CD68B616D5C}" name="Proposed funding source(s)" dataDxfId="74"/>
    <tableColumn id="7" xr3:uid="{EE450439-F2C2-450C-8358-B889ACCAFD7D}" name="Notes about planned storage improvements" dataDxfId="73"/>
  </tableColumns>
  <tableStyleInfo showFirstColumn="1" showLastColumn="0" showRowStripes="0"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29E40D9-22C1-42C7-90C7-718EA245FC15}" name="Table19" displayName="Table19" ref="A3:J16" totalsRowShown="0" headerRowDxfId="72" headerRowBorderDxfId="71" tableBorderDxfId="70">
  <autoFilter ref="A3:J16" xr:uid="{F29E40D9-22C1-42C7-90C7-718EA245FC1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CA963D58-81E9-4663-AE10-8D540A39C2D4}" name="Estimated year of need" dataDxfId="69"/>
    <tableColumn id="2" xr3:uid="{5BD697CF-4DEE-44E9-872A-8F4240C5553E}" name="Source improvement type(s) (choose from dropdown)" dataDxfId="68"/>
    <tableColumn id="3" xr3:uid="{B43C9863-DDBE-4956-9950-A4E79D4C5D3B}" name="Name of project(s)" dataDxfId="67"/>
    <tableColumn id="4" xr3:uid="{16AEB01F-8680-4F04-BF01-02E6AA2CA205}" name="Name of water source(s) (enter all aquifers, surface waters, interconnected communities, and reuse sources)" dataDxfId="66"/>
    <tableColumn id="5" xr3:uid="{59EC9495-CF5D-413A-B504-F9A110F4F468}" name="Change in source capacity (gallons per minute) (negative values represent a decrease in capacity)" dataDxfId="65"/>
    <tableColumn id="6" xr3:uid="{B96AD4EA-7B46-453B-BD7D-93946B18EFEA}" name="Change in source capacity (gallons per day)" dataDxfId="64">
      <calculatedColumnFormula>+E4*1440</calculatedColumnFormula>
    </tableColumn>
    <tableColumn id="7" xr3:uid="{0E9B3861-AE2A-4B43-98B6-32165624FA81}" name="Planned source capacity (gallons per day), based on planned improvements" dataDxfId="63">
      <calculatedColumnFormula>+SUM(F$4:F4)+'12_Current_Summary_Calculations'!$B$10</calculatedColumnFormula>
    </tableColumn>
    <tableColumn id="8" xr3:uid="{1B5E5755-E2D5-45D9-9655-E1C0E0501A2D}" name="Cost estimate (dollars)" dataDxfId="62"/>
    <tableColumn id="9" xr3:uid="{E809A760-77A5-4ADD-B2C5-133370B4E1CD}" name="Proposed funding source(s)" dataDxfId="61"/>
    <tableColumn id="10" xr3:uid="{2F7B78B2-AA31-4CF4-AD8E-AD79F9964D8A}" name="Notes about planned source improvements" dataDxfId="60"/>
  </tableColumns>
  <tableStyleInfo showFirstColumn="1"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42F2CECF-C2A2-4678-8548-7A53A675C38F}" name="Table2" displayName="Table2" ref="A3:K23" totalsRowShown="0" headerRowDxfId="260" dataDxfId="259" tableBorderDxfId="258">
  <autoFilter ref="A3:K23" xr:uid="{42F2CECF-C2A2-4678-8548-7A53A675C38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45A42999-5A5E-4AE0-85E9-EF50EA2B651B}" name="Customer billing category  (choose from dropdown)" dataDxfId="257"/>
    <tableColumn id="2" xr3:uid="{F20E130B-96E4-414B-AFE1-909E2BD2F663}" name="Type of meter used for this customer category (choose from dropdown)" dataDxfId="256"/>
    <tableColumn id="3" xr3:uid="{B3C567CF-5C45-4918-B10A-0AC43D9C6997}" name="Number of customers" dataDxfId="255"/>
    <tableColumn id="4" xr3:uid="{63890FAB-D5E2-4810-889E-04830FE88ED1}" name="Number of metered connections" dataDxfId="254"/>
    <tableColumn id="5" xr3:uid="{752941F5-1D39-4101-94F2-41A3EE5B8449}" name="Number of remotely read meters" dataDxfId="253"/>
    <tableColumn id="6" xr3:uid="{14BC0F67-6D3C-41B0-8B61-FD1476D800EF}" name="Meter testing frequency (years)" dataDxfId="252"/>
    <tableColumn id="7" xr3:uid="{34267503-A75E-4045-A424-5BF15CFB1645}" name="Average age of meters (years)" dataDxfId="251"/>
    <tableColumn id="8" xr3:uid="{98FE77E0-6769-476B-9300-B30E109B78C0}" name="Meter replacement frequency (years)" dataDxfId="250"/>
    <tableColumn id="9" xr3:uid="{0AF6547B-E40F-4BA8-A411-BED6F7B44F3B}" name="Meter calibration frequency (years)" dataDxfId="249"/>
    <tableColumn id="10" xr3:uid="{5FD06CE3-28E2-4E89-BFD9-70ED1579BB50}" name="Did your last meter recalibration show you meet AWWA standards for accuracy for your meter type?" dataDxfId="248"/>
    <tableColumn id="11" xr3:uid="{FD8D1EC9-776F-4EE2-948F-479D01A49A60}" name="Notes" dataDxfId="247"/>
  </tableColumns>
  <tableStyleInfo showFirstColumn="1" showLastColumn="0" showRowStripes="0"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951F8E6-116B-4F7A-9293-54FCD068DA55}" name="Table20" displayName="Table20" ref="A3:F16" totalsRowShown="0" dataDxfId="58" headerRowBorderDxfId="59" tableBorderDxfId="57">
  <autoFilter ref="A3:F16" xr:uid="{0951F8E6-116B-4F7A-9293-54FCD068DA55}">
    <filterColumn colId="0" hiddenButton="1"/>
    <filterColumn colId="1" hiddenButton="1"/>
    <filterColumn colId="2" hiddenButton="1"/>
    <filterColumn colId="3" hiddenButton="1"/>
    <filterColumn colId="4" hiddenButton="1"/>
    <filterColumn colId="5" hiddenButton="1"/>
  </autoFilter>
  <tableColumns count="6">
    <tableColumn id="1" xr3:uid="{17527E37-A4C3-4B1A-8DC5-BD0B83B77779}" name="Estimated year of need" dataDxfId="56"/>
    <tableColumn id="2" xr3:uid="{4B1E919C-F95A-4E02-9F83-1E642C74ECDB}" name="Distribution improvement type(s) (choose from dropdown)" dataDxfId="55"/>
    <tableColumn id="3" xr3:uid="{39ADED09-210A-4908-B127-C2DD9FA9DDFE}" name="Name of project(s)" dataDxfId="54"/>
    <tableColumn id="4" xr3:uid="{317E0C35-5C6A-49B6-A594-D17C58027731}" name="Cost estimate (dollars)" dataDxfId="53"/>
    <tableColumn id="5" xr3:uid="{8E639724-4AB1-45E4-B956-E834A895A41E}" name="Proposed funding source(s)" dataDxfId="52"/>
    <tableColumn id="6" xr3:uid="{1E170687-9B52-4B9F-A648-09B5AF25F70C}" name="Notes about planned distribution improvements" dataDxfId="51"/>
  </tableColumns>
  <tableStyleInfo showFirstColumn="1" showLastColumn="0" showRowStripes="0"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496DB33-FA21-455C-A978-7D1CA42D0858}" name="Table21" displayName="Table21" ref="A3:N15" totalsRowShown="0" headerRowDxfId="50" dataDxfId="49" tableBorderDxfId="48">
  <autoFilter ref="A3:N15" xr:uid="{9496DB33-FA21-455C-A978-7D1CA42D085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CA819EA4-41B1-4471-BE0B-8CC0BF7506E2}" name="Factor" dataDxfId="47"/>
    <tableColumn id="2" xr3:uid="{72E2B525-3944-42F2-A693-D3265EA2E15C}" name="2030" dataDxfId="46"/>
    <tableColumn id="3" xr3:uid="{B1ED67C7-6647-410A-A5A2-1E92641784D5}" name="2031" dataDxfId="45"/>
    <tableColumn id="4" xr3:uid="{6DA72F6D-C13D-4B6A-8D31-AB2F8FF8CA46}" name="2032" dataDxfId="44"/>
    <tableColumn id="5" xr3:uid="{E13532F4-DE14-4D30-ADC2-F90520267DA7}" name="2033" dataDxfId="43"/>
    <tableColumn id="6" xr3:uid="{0B42A6A5-CB48-4046-A006-E6724B5D2095}" name="2034" dataDxfId="42"/>
    <tableColumn id="7" xr3:uid="{A78EAF8C-92A0-414F-88EB-3213D77F580A}" name="2035" dataDxfId="41"/>
    <tableColumn id="8" xr3:uid="{E34ED1B2-B232-4D47-9978-CED96D1E371A}" name="2036" dataDxfId="40"/>
    <tableColumn id="9" xr3:uid="{8016FF23-0981-44D2-BA7E-3E8E9F1AFC00}" name="2037" dataDxfId="39"/>
    <tableColumn id="10" xr3:uid="{69893E49-53D1-4FF9-83F3-608FAE85B9EC}" name="2038" dataDxfId="38"/>
    <tableColumn id="11" xr3:uid="{1EA02566-2815-4829-9A9D-B6720FB054BB}" name="2039" dataDxfId="37"/>
    <tableColumn id="12" xr3:uid="{38226605-6F46-4ABB-A55E-04A8D80BCAC7}" name="2040" dataDxfId="36"/>
    <tableColumn id="13" xr3:uid="{59AA6BFC-DB30-4C12-A98B-E8CE475625A8}" name="2050" dataDxfId="35"/>
    <tableColumn id="14" xr3:uid="{E593AFF5-28D5-4699-9302-D456DB358FF8}" name="Notes" dataDxfId="34"/>
  </tableColumns>
  <tableStyleInfo showFirstColumn="1"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8B00A31A-7A5A-449A-A822-D522C0067667}" name="Table3" displayName="Table3" ref="A3:J23" totalsRowShown="0" dataDxfId="246" tableBorderDxfId="245">
  <autoFilter ref="A3:J23" xr:uid="{8B00A31A-7A5A-449A-A822-D522C006766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88240CA1-2951-4D2C-A7D7-A78B043F44C1}" name="Name of installation or facility" dataDxfId="244"/>
    <tableColumn id="2" xr3:uid="{F086A7E1-BF42-4F71-AAED-83FCA78477FF}" name="Type of installation or facility _x000a_(choose from dropdown)" dataDxfId="243"/>
    <tableColumn id="3" xr3:uid="{8295B267-69A9-40E3-A226-C4EA893CC02D}" name="Meter ID" dataDxfId="242"/>
    <tableColumn id="4" xr3:uid="{3DD616FF-3328-4D3C-BBDF-1B937D3BC733}" name="Type of meter_x000a_(choose from dropdown)" dataDxfId="241"/>
    <tableColumn id="5" xr3:uid="{F99D8306-B755-42DD-80AE-BCE6C81C6300}" name="Meter testing frequency (years)" dataDxfId="240"/>
    <tableColumn id="6" xr3:uid="{96979921-A4AE-4546-9B1C-7ACD2781E423}" name="Age (years) (based on year installed or last replaced)" dataDxfId="239"/>
    <tableColumn id="7" xr3:uid="{7DA4C61A-E946-4752-825F-B2CF84A2EAE0}" name="Meter replacement frequency (years)" dataDxfId="238"/>
    <tableColumn id="8" xr3:uid="{0EA60580-F754-4DF5-B104-2040B5CC36E0}" name="Meter calibration frequency (years)" dataDxfId="237"/>
    <tableColumn id="9" xr3:uid="{760CDD26-568D-4688-A77C-AB3840A1F595}" name="Did your last meter recalibration show you meet AWWA standards for accuracy for your meter type?" dataDxfId="236"/>
    <tableColumn id="10" xr3:uid="{5A7DABD0-8007-4DDB-A9C8-CF56CC11CF09}" name="Notes" dataDxfId="235"/>
  </tableColumns>
  <tableStyleInfo showFirstColumn="1"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23818CB9-941A-4D6B-9E63-9AA755EF74AF}" name="Table4" displayName="Table4" ref="A3:E17" totalsRowShown="0">
  <autoFilter ref="A3:E17" xr:uid="{23818CB9-941A-4D6B-9E63-9AA755EF74AF}">
    <filterColumn colId="0" hiddenButton="1"/>
    <filterColumn colId="1" hiddenButton="1"/>
    <filterColumn colId="2" hiddenButton="1"/>
    <filterColumn colId="3" hiddenButton="1"/>
    <filterColumn colId="4" hiddenButton="1"/>
  </autoFilter>
  <tableColumns count="5">
    <tableColumn id="1" xr3:uid="{9C6E14D8-7C99-4714-BF4C-16F1F55C0A53}" name="Year" dataDxfId="234"/>
    <tableColumn id="2" xr3:uid="{C660291A-D9F1-4DF3-8655-661CB04AB67F}" name="Population living in your community" dataDxfId="233"/>
    <tableColumn id="3" xr3:uid="{1A183696-1A4F-4FC5-AA32-FF8303C1DAF4}" name="Population served in your community by the public water supply system" dataDxfId="232"/>
    <tableColumn id="4" xr3:uid="{DBA5EBDA-BBF6-49D7-936C-2FA825327651}" name="Total population served by the public water supply system (includes people in the community plus people in any retail customer communities)" dataDxfId="231"/>
    <tableColumn id="5" xr3:uid="{F842B1E3-BCED-49E6-9590-BB43E425CFB2}" name="Notes" dataDxfId="230"/>
  </tableColumns>
  <tableStyleInfo showFirstColumn="1"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48843637-4EF3-4BE5-A0F3-9FCB7708F176}" name="Table5" displayName="Table5" ref="A3:H17" totalsRowShown="0" headerRowDxfId="229" dataDxfId="228" tableBorderDxfId="227">
  <autoFilter ref="A3:H17" xr:uid="{48843637-4EF3-4BE5-A0F3-9FCB7708F176}">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3BD9D311-4828-4A95-B544-D6B3159A25F6}" name="Year" dataDxfId="226"/>
    <tableColumn id="2" xr3:uid="{EDE2EE61-71C6-423E-A7B0-752343F1B735}" name="Total water pumped (gallons per year)" dataDxfId="225"/>
    <tableColumn id="3" xr3:uid="{8E9A263D-24A1-4F87-9FC9-391713197166}" name="Total water pumped from November-April (gallons per year)" dataDxfId="224"/>
    <tableColumn id="4" xr3:uid="{AD0EEC7C-6E3B-4AAF-8F0A-F351C3FC4A32}" name="Total water pumped from May-October (gallons per year)" dataDxfId="223"/>
    <tableColumn id="5" xr3:uid="{EE721255-4A28-4D65-8E32-E2732E9D40CF}" name="Maximum day water pumped (gallons per day)" dataDxfId="222"/>
    <tableColumn id="6" xr3:uid="{AD79B442-1A3F-4CF4-8774-781FB007D4A6}" name="Date maximum day water was pumped" dataDxfId="221"/>
    <tableColumn id="7" xr3:uid="{D00A7D62-1B02-4D87-B11B-EDED1FF575FC}" name="Total water pumped, as well as any water purchased from any wholesale providers  (gallons per year)" dataDxfId="220"/>
    <tableColumn id="8" xr3:uid="{65005205-D85D-40F8-88FA-81D92F890A17}" name="Notes" dataDxfId="219"/>
  </tableColumns>
  <tableStyleInfo showFirstColumn="1"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7E7F5DA2-CB7D-4F52-9625-92796067A674}" name="Table6" displayName="Table6" ref="A3:H24" totalsRowShown="0" headerRowDxfId="218" dataDxfId="216" headerRowBorderDxfId="217" tableBorderDxfId="215">
  <autoFilter ref="A3:H24" xr:uid="{7E7F5DA2-CB7D-4F52-9625-92796067A674}">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AC38FF25-7922-42FA-ADE4-2265CE2C5931}" name="Rank (1=highest)" dataDxfId="214"/>
    <tableColumn id="2" xr3:uid="{9D3D48FF-7C34-4EC3-ABF1-C7E79836A0A3}" name="Large volume user or customer name" dataDxfId="213"/>
    <tableColumn id="3" xr3:uid="{4F8ACFAA-33BD-4C19-B72A-ED24761588A1}" name="Customer billing category (choose from dropdown)" dataDxfId="212"/>
    <tableColumn id="4" xr3:uid="{C9A4E5E8-3670-4B08-9BDC-73E76097A1CB}" name="Total gallons purchased in 2025 (gallons per year)" dataDxfId="211"/>
    <tableColumn id="5" xr3:uid="{8D345FCA-664B-423F-B887-0A188808E1CA}" name="Percent of total 2025 annual demand" dataDxfId="210">
      <calculatedColumnFormula>+D4/'7_Historic_Deliveries'!$B$13</calculatedColumnFormula>
    </tableColumn>
    <tableColumn id="6" xr3:uid="{1EFD77AE-289C-431A-A3AC-09DA3B9189FA}" name="Do you have an agreement in place or customer contract language around the actions the PWS and the customer will take if a water supply emergency is declared? (choose from dropdown)" dataDxfId="209"/>
    <tableColumn id="7" xr3:uid="{CF0A15F7-B949-411D-8EF4-38DFCB98AE08}" name="Have you worked with this customer to improve water efficiency (offered rebates, education, referral to MnTAP, other)? (choose from dropdown)" dataDxfId="208"/>
    <tableColumn id="8" xr3:uid="{DB67DD5D-9728-487E-A946-440D500A9A72}" name="Notes" dataDxfId="207"/>
  </tableColumns>
  <tableStyleInfo showFirstColumn="1"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9CB4F54F-ACAD-4442-AEBA-851F5F97C7BF}" name="Table7" displayName="Table7" ref="A3:H17" totalsRowShown="0" headerRowDxfId="206" dataDxfId="205" tableBorderDxfId="204">
  <autoFilter ref="A3:H17" xr:uid="{9CB4F54F-ACAD-4442-AEBA-851F5F97C7BF}">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20AE5853-B4F3-46AF-9A4C-4F425E4AB641}" name="Year" dataDxfId="203"/>
    <tableColumn id="2" xr3:uid="{6A526415-EA06-4A0D-AB5C-D0BCBB958B62}" name="Total water delivered (gallons per year)" dataDxfId="202"/>
    <tableColumn id="3" xr3:uid="{256D4712-39F0-485F-A9D0-996CE729F73C}" name="Total water delivered to residential water customers in your community and to retail customer communities_x000a_(gallons per year)" dataDxfId="201"/>
    <tableColumn id="4" xr3:uid="{EC2C65E4-A4D8-4124-A8D4-46B7B425A015}" name="Estimated total water delivered for residential purposes by commerical/institutional customers in your community_x000a_(gallons per year) (leave blank if unknown/not tracked)" dataDxfId="200"/>
    <tableColumn id="5" xr3:uid="{4FDB5C4A-3728-48B5-8DCB-F0F0F06ED462}" name="Total water delivered to commercial/ industrial/institutional water customers in your community - excluding residential purposes (gallons per year)" dataDxfId="199"/>
    <tableColumn id="6" xr3:uid="{67FCE20C-2862-4C8B-A1DF-8963D2F34760}" name="Estimated total water delivered for unmetered purposes in your community (gallons per year)" dataDxfId="198"/>
    <tableColumn id="7" xr3:uid="{957CBAC5-E750-4441-8BB7-ABB6735AE6FA}" name="Total water delivered to wholesale customer communities (gallons per year)" dataDxfId="197"/>
    <tableColumn id="8" xr3:uid="{FB7528A3-202B-4174-A0A9-BE478227572B}" name="Notes" dataDxfId="196"/>
  </tableColumns>
  <tableStyleInfo showFirstColumn="1"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C151F351-02E8-4CFF-B7BC-85D7B3AF6698}" name="Table8" displayName="Table8" ref="A3:N18" totalsRowShown="0" headerRowDxfId="195" dataDxfId="193" headerRowBorderDxfId="194" tableBorderDxfId="192">
  <autoFilter ref="A3:N18" xr:uid="{C151F351-02E8-4CFF-B7BC-85D7B3AF669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8D18069E-CBE1-43E1-8E6B-B5040DAB8F2A}" name="Year" dataDxfId="191"/>
    <tableColumn id="2" xr3:uid="{CEBF79B2-A54F-4E69-90EC-7998FBC275EF}" name="Average day water demand (gallons per day)" dataDxfId="190"/>
    <tableColumn id="3" xr3:uid="{AC21D299-2314-41B5-924A-1222E3FCADD0}" name="Total water demand per person (gallons per person per day)" dataDxfId="189"/>
    <tableColumn id="4" xr3:uid="{1D97B6BB-85E0-4D35-9601-48DCB8BD6532}" name="Residential water demand per person (gallons per person per day)" dataDxfId="188"/>
    <tableColumn id="5" xr3:uid="{5F66B2F8-9A4C-47C0-BEA2-9CAAC6B10C6A}" name="Ratio of maximum  day to average day demand" dataDxfId="187"/>
    <tableColumn id="6" xr3:uid="{7052D0EA-A34F-426B-B361-D7BCA5C37F3C}" name="Real and apparent water losses (gallons per year) (a negative value indicates deliveries are greater than pumping and purchases)" dataDxfId="186"/>
    <tableColumn id="7" xr3:uid="{C1DACE33-CE8B-4F32-89C2-442916187D24}" name="Real and apparent water losses (percent)" dataDxfId="185"/>
    <tableColumn id="8" xr3:uid="{AA5147A9-0AB2-4A5B-AE7B-444DDEDC392F}" name="Estimated indoor water demand (percent)" dataDxfId="184"/>
    <tableColumn id="9" xr3:uid="{526A0398-D14A-4DE3-BD00-034C84B5B7D0}" name="Estimated outdoor water demand (percent)" dataDxfId="183"/>
    <tableColumn id="10" xr3:uid="{9FD3FA74-562D-497D-BC2B-B73A0A904D76}" name="Estimated indoor demand (gallons per year)" dataDxfId="182"/>
    <tableColumn id="11" xr3:uid="{3C1DB62D-A054-4A7A-B7FE-49553A7E3402}" name=" Estimated outdoor demand (gallons per year)" dataDxfId="181"/>
    <tableColumn id="12" xr3:uid="{F8BF7860-C0E6-48DB-94AD-C4ED4078AB6E}" name="Estimated indoor water demand per person (gallons per person per day)" dataDxfId="180"/>
    <tableColumn id="13" xr3:uid="{AD3892CA-78DF-4C0D-BEA0-D4087B13E6A2}" name="Estimated outdoor water demand per person (gallons per person per day)" dataDxfId="179"/>
    <tableColumn id="14" xr3:uid="{FB389017-1FAE-4ECF-B4B4-1747A6463F3A}" name="Notes" dataDxfId="178"/>
  </tableColumns>
  <tableStyleInfo showFirstColumn="1"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DF80BE01-BBE7-47F3-83E5-8355A7E717A3}" name="Table9" displayName="Table9" ref="A3:J19" totalsRowShown="0" headerRowDxfId="177" dataDxfId="175" headerRowBorderDxfId="176" tableBorderDxfId="174">
  <autoFilter ref="A3:J19" xr:uid="{DF80BE01-BBE7-47F3-83E5-8355A7E717A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A7E4D934-7637-4EE2-ADA2-A4974909D923}" name="Name of facility" dataDxfId="173"/>
    <tableColumn id="2" xr3:uid="{7047E1C7-1DB3-40A2-BCAF-D83F4F5FC11D}" name="Facility ID (MNDWIS ID)" dataDxfId="172"/>
    <tableColumn id="3" xr3:uid="{CBACB68D-D666-4D63-BBB6-50A1136ABC5A}" name="Type of treatment facility (choose from dropdown)" dataDxfId="171"/>
    <tableColumn id="4" xr3:uid="{90ABAC79-AAB9-4586-87AE-4D0A31A562B3}" name="Year constructed" dataDxfId="170"/>
    <tableColumn id="5" xr3:uid="{15E3C9F1-8EE1-42D9-AB47-86052A0328B2}" name="Status (choose from dropdown)" dataDxfId="169"/>
    <tableColumn id="6" xr3:uid="{2D60B31D-244F-4D32-B847-792550D36F6F}" name="Design capacity (gallons per day)" dataDxfId="168"/>
    <tableColumn id="7" xr3:uid="{B6112618-94D9-49C6-91DD-A830B66DB2C1}" name="Current/ typical operating capacity  (2021-2025) (gallons per day)" dataDxfId="167"/>
    <tableColumn id="8" xr3:uid="{6EBE59E6-7EA4-474A-AB84-0D1ED7D1D1F1}" name="Max # hours a day the plant can operate" dataDxfId="166"/>
    <tableColumn id="9" xr3:uid="{000631CB-7E0B-463D-9552-CB762D9FFB1A}" name="Notes about limitations other than design capacity" dataDxfId="165"/>
    <tableColumn id="10" xr3:uid="{4E571D23-8B7E-4D43-8C4B-FDA9A472310B}" name="Additional notes (example: can the plant bypass well water without filtration?)" dataDxfId="164"/>
  </tableColumns>
  <tableStyleInfo showFirstColumn="1"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drawing" Target="../drawings/drawing4.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drawing" Target="../drawings/drawing5.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table" Target="../tables/table16.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table" Target="../tables/table17.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table" Target="../tables/table18.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table" Target="../tables/table19.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table" Target="../tables/table20.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table" Target="../tables/table21.xml"/><Relationship Id="rId2" Type="http://schemas.openxmlformats.org/officeDocument/2006/relationships/drawing" Target="../drawings/drawing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10E777-C07A-4BA3-8CE5-A3B0A09DC76A}">
  <dimension ref="A1:Z100"/>
  <sheetViews>
    <sheetView workbookViewId="0"/>
  </sheetViews>
  <sheetFormatPr defaultRowHeight="14.4" x14ac:dyDescent="0.3"/>
  <cols>
    <col min="1" max="1" width="76.44140625" customWidth="1"/>
  </cols>
  <sheetData>
    <row r="1" spans="1:26" ht="17.399999999999999" x14ac:dyDescent="0.3">
      <c r="A1" s="5" t="s">
        <v>701</v>
      </c>
      <c r="B1" s="49"/>
      <c r="C1" s="49"/>
      <c r="D1" s="49"/>
      <c r="E1" s="49"/>
      <c r="F1" s="49"/>
      <c r="G1" s="49"/>
      <c r="H1" s="49"/>
      <c r="I1" s="49"/>
      <c r="J1" s="49"/>
      <c r="K1" s="49"/>
      <c r="L1" s="49"/>
      <c r="M1" s="49"/>
      <c r="N1" s="49"/>
      <c r="O1" s="49"/>
      <c r="P1" s="49"/>
      <c r="Q1" s="49"/>
      <c r="R1" s="49"/>
      <c r="S1" s="49"/>
      <c r="T1" s="49"/>
      <c r="U1" s="49"/>
      <c r="V1" s="49"/>
      <c r="W1" s="49"/>
      <c r="X1" s="49"/>
      <c r="Y1" s="49"/>
      <c r="Z1" s="49"/>
    </row>
    <row r="2" spans="1:26" x14ac:dyDescent="0.3">
      <c r="A2" s="49" t="s">
        <v>702</v>
      </c>
      <c r="B2" s="49"/>
      <c r="C2" s="49"/>
      <c r="D2" s="49"/>
      <c r="E2" s="49"/>
      <c r="F2" s="49"/>
      <c r="G2" s="49"/>
      <c r="H2" s="49"/>
      <c r="I2" s="49"/>
      <c r="J2" s="49"/>
      <c r="K2" s="49"/>
      <c r="L2" s="49"/>
      <c r="M2" s="49"/>
      <c r="N2" s="49"/>
      <c r="O2" s="49"/>
      <c r="P2" s="49"/>
      <c r="Q2" s="49"/>
      <c r="R2" s="49"/>
      <c r="S2" s="49"/>
      <c r="T2" s="49"/>
      <c r="U2" s="49"/>
      <c r="V2" s="49"/>
      <c r="W2" s="49"/>
      <c r="X2" s="49"/>
      <c r="Y2" s="49"/>
      <c r="Z2" s="49"/>
    </row>
    <row r="3" spans="1:26" x14ac:dyDescent="0.3">
      <c r="A3" s="49" t="s">
        <v>703</v>
      </c>
      <c r="B3" s="49"/>
      <c r="C3" s="49"/>
      <c r="D3" s="49"/>
      <c r="E3" s="49"/>
      <c r="F3" s="49"/>
      <c r="G3" s="49"/>
      <c r="H3" s="49"/>
      <c r="I3" s="49"/>
      <c r="J3" s="49"/>
      <c r="K3" s="49"/>
      <c r="L3" s="49"/>
      <c r="M3" s="49"/>
      <c r="N3" s="49"/>
      <c r="O3" s="49"/>
      <c r="P3" s="49"/>
      <c r="Q3" s="49"/>
      <c r="R3" s="49"/>
      <c r="S3" s="49"/>
      <c r="T3" s="49"/>
      <c r="U3" s="49"/>
      <c r="V3" s="49"/>
      <c r="W3" s="49"/>
      <c r="X3" s="49"/>
      <c r="Y3" s="49"/>
      <c r="Z3" s="49"/>
    </row>
    <row r="4" spans="1:26" x14ac:dyDescent="0.3">
      <c r="A4" s="352" t="s">
        <v>1079</v>
      </c>
      <c r="B4" s="49"/>
      <c r="C4" s="49"/>
      <c r="D4" s="49"/>
      <c r="E4" s="49"/>
      <c r="F4" s="49"/>
      <c r="G4" s="49"/>
      <c r="H4" s="49"/>
      <c r="I4" s="49"/>
      <c r="J4" s="49"/>
      <c r="K4" s="49"/>
      <c r="L4" s="49"/>
      <c r="M4" s="49"/>
      <c r="N4" s="49"/>
      <c r="O4" s="49"/>
      <c r="P4" s="49"/>
      <c r="Q4" s="49"/>
      <c r="R4" s="49"/>
      <c r="S4" s="49"/>
      <c r="T4" s="49"/>
      <c r="U4" s="49"/>
      <c r="V4" s="49"/>
      <c r="W4" s="49"/>
      <c r="X4" s="49"/>
      <c r="Y4" s="49"/>
      <c r="Z4" s="49"/>
    </row>
    <row r="5" spans="1:26" x14ac:dyDescent="0.3">
      <c r="B5" s="49"/>
      <c r="C5" s="49"/>
      <c r="D5" s="49"/>
      <c r="E5" s="49"/>
      <c r="F5" s="49"/>
      <c r="G5" s="49"/>
      <c r="H5" s="49"/>
      <c r="I5" s="49"/>
      <c r="J5" s="49"/>
      <c r="K5" s="49"/>
      <c r="L5" s="49"/>
      <c r="M5" s="49"/>
      <c r="N5" s="49"/>
      <c r="O5" s="49"/>
      <c r="P5" s="49"/>
      <c r="Q5" s="49"/>
      <c r="R5" s="49"/>
      <c r="S5" s="49"/>
      <c r="T5" s="49"/>
      <c r="U5" s="49"/>
      <c r="V5" s="49"/>
      <c r="W5" s="49"/>
      <c r="X5" s="49"/>
      <c r="Y5" s="49"/>
      <c r="Z5" s="49"/>
    </row>
    <row r="6" spans="1:26" x14ac:dyDescent="0.3">
      <c r="A6" s="49"/>
      <c r="B6" s="49"/>
      <c r="C6" s="49"/>
      <c r="D6" s="49"/>
      <c r="E6" s="49"/>
      <c r="F6" s="49"/>
      <c r="G6" s="49"/>
      <c r="H6" s="49"/>
      <c r="I6" s="49"/>
      <c r="J6" s="49"/>
      <c r="K6" s="49"/>
      <c r="L6" s="49"/>
      <c r="M6" s="49"/>
      <c r="N6" s="49"/>
      <c r="O6" s="49"/>
      <c r="P6" s="49"/>
      <c r="Q6" s="49"/>
      <c r="R6" s="49"/>
      <c r="S6" s="49"/>
      <c r="T6" s="49"/>
      <c r="U6" s="49"/>
      <c r="V6" s="49"/>
      <c r="W6" s="49"/>
      <c r="X6" s="49"/>
      <c r="Y6" s="49"/>
      <c r="Z6" s="49"/>
    </row>
    <row r="7" spans="1:26" x14ac:dyDescent="0.3">
      <c r="A7" s="49"/>
      <c r="B7" s="49"/>
      <c r="C7" s="49"/>
      <c r="D7" s="49"/>
      <c r="E7" s="49"/>
      <c r="F7" s="49"/>
      <c r="G7" s="49"/>
      <c r="H7" s="49"/>
      <c r="I7" s="49"/>
      <c r="J7" s="49"/>
      <c r="K7" s="49"/>
      <c r="L7" s="49"/>
      <c r="M7" s="49"/>
      <c r="N7" s="49"/>
      <c r="O7" s="49"/>
      <c r="P7" s="49"/>
      <c r="Q7" s="49"/>
      <c r="R7" s="49"/>
      <c r="S7" s="49"/>
      <c r="T7" s="49"/>
      <c r="U7" s="49"/>
      <c r="V7" s="49"/>
      <c r="W7" s="49"/>
      <c r="X7" s="49"/>
      <c r="Y7" s="49"/>
      <c r="Z7" s="49"/>
    </row>
    <row r="8" spans="1:26" x14ac:dyDescent="0.3">
      <c r="A8" s="49"/>
      <c r="B8" s="49"/>
      <c r="C8" s="49"/>
      <c r="D8" s="49"/>
      <c r="E8" s="49"/>
      <c r="F8" s="49"/>
      <c r="G8" s="49"/>
      <c r="H8" s="49"/>
      <c r="I8" s="49"/>
      <c r="J8" s="49"/>
      <c r="K8" s="49"/>
      <c r="L8" s="49"/>
      <c r="M8" s="49"/>
      <c r="N8" s="49"/>
      <c r="O8" s="49"/>
      <c r="P8" s="49"/>
      <c r="Q8" s="49"/>
      <c r="R8" s="49"/>
      <c r="S8" s="49"/>
      <c r="T8" s="49"/>
      <c r="U8" s="49"/>
      <c r="V8" s="49"/>
      <c r="W8" s="49"/>
      <c r="X8" s="49"/>
      <c r="Y8" s="49"/>
      <c r="Z8" s="49"/>
    </row>
    <row r="9" spans="1:26" x14ac:dyDescent="0.3">
      <c r="A9" s="49"/>
      <c r="B9" s="49"/>
      <c r="C9" s="49"/>
      <c r="D9" s="49"/>
      <c r="E9" s="49"/>
      <c r="F9" s="49"/>
      <c r="G9" s="49"/>
      <c r="H9" s="49"/>
      <c r="I9" s="49"/>
      <c r="J9" s="49"/>
      <c r="K9" s="49"/>
      <c r="L9" s="49"/>
      <c r="M9" s="49"/>
      <c r="N9" s="49"/>
      <c r="O9" s="49"/>
      <c r="P9" s="49"/>
      <c r="Q9" s="49"/>
      <c r="R9" s="49"/>
      <c r="S9" s="49"/>
      <c r="T9" s="49"/>
      <c r="U9" s="49"/>
      <c r="V9" s="49"/>
      <c r="W9" s="49"/>
      <c r="X9" s="49"/>
      <c r="Y9" s="49"/>
      <c r="Z9" s="49"/>
    </row>
    <row r="10" spans="1:26" x14ac:dyDescent="0.3">
      <c r="A10" s="49"/>
      <c r="B10" s="49"/>
      <c r="C10" s="49"/>
      <c r="D10" s="49"/>
      <c r="E10" s="49"/>
      <c r="F10" s="49"/>
      <c r="G10" s="49"/>
      <c r="H10" s="49"/>
      <c r="I10" s="49"/>
      <c r="J10" s="49"/>
      <c r="K10" s="49"/>
      <c r="L10" s="49"/>
      <c r="M10" s="49"/>
      <c r="N10" s="49"/>
      <c r="O10" s="49"/>
      <c r="P10" s="49"/>
      <c r="Q10" s="49"/>
      <c r="R10" s="49"/>
      <c r="S10" s="49"/>
      <c r="T10" s="49"/>
      <c r="U10" s="49"/>
      <c r="V10" s="49"/>
      <c r="W10" s="49"/>
      <c r="X10" s="49"/>
      <c r="Y10" s="49"/>
      <c r="Z10" s="49"/>
    </row>
    <row r="11" spans="1:26" x14ac:dyDescent="0.3">
      <c r="A11" s="49"/>
      <c r="B11" s="49"/>
      <c r="C11" s="49"/>
      <c r="D11" s="49"/>
      <c r="E11" s="49"/>
      <c r="F11" s="49"/>
      <c r="G11" s="49"/>
      <c r="H11" s="49"/>
      <c r="I11" s="49"/>
      <c r="J11" s="49"/>
      <c r="K11" s="49"/>
      <c r="L11" s="49"/>
      <c r="M11" s="49"/>
      <c r="N11" s="49"/>
      <c r="O11" s="49"/>
      <c r="P11" s="49"/>
      <c r="Q11" s="49"/>
      <c r="R11" s="49"/>
      <c r="S11" s="49"/>
      <c r="T11" s="49"/>
      <c r="U11" s="49"/>
      <c r="V11" s="49"/>
      <c r="W11" s="49"/>
      <c r="X11" s="49"/>
      <c r="Y11" s="49"/>
      <c r="Z11" s="49"/>
    </row>
    <row r="12" spans="1:26" x14ac:dyDescent="0.3">
      <c r="A12" s="49"/>
      <c r="B12" s="49"/>
      <c r="C12" s="49"/>
      <c r="D12" s="49"/>
      <c r="E12" s="49"/>
      <c r="F12" s="49"/>
      <c r="G12" s="49"/>
      <c r="H12" s="49"/>
      <c r="I12" s="49"/>
      <c r="J12" s="49"/>
      <c r="K12" s="49"/>
      <c r="L12" s="49"/>
      <c r="M12" s="49"/>
      <c r="N12" s="49"/>
      <c r="O12" s="49"/>
      <c r="P12" s="49"/>
      <c r="Q12" s="49"/>
      <c r="R12" s="49"/>
      <c r="S12" s="49"/>
      <c r="T12" s="49"/>
      <c r="U12" s="49"/>
      <c r="V12" s="49"/>
      <c r="W12" s="49"/>
      <c r="X12" s="49"/>
      <c r="Y12" s="49"/>
      <c r="Z12" s="49"/>
    </row>
    <row r="13" spans="1:26" x14ac:dyDescent="0.3">
      <c r="A13" s="49"/>
      <c r="B13" s="49"/>
      <c r="C13" s="49"/>
      <c r="D13" s="49"/>
      <c r="E13" s="49"/>
      <c r="F13" s="49"/>
      <c r="G13" s="49"/>
      <c r="H13" s="49"/>
      <c r="I13" s="49"/>
      <c r="J13" s="49"/>
      <c r="K13" s="49"/>
      <c r="L13" s="49"/>
      <c r="M13" s="49"/>
      <c r="N13" s="49"/>
      <c r="O13" s="49"/>
      <c r="P13" s="49"/>
      <c r="Q13" s="49"/>
      <c r="R13" s="49"/>
      <c r="S13" s="49"/>
      <c r="T13" s="49"/>
      <c r="U13" s="49"/>
      <c r="V13" s="49"/>
      <c r="W13" s="49"/>
      <c r="X13" s="49"/>
      <c r="Y13" s="49"/>
      <c r="Z13" s="49"/>
    </row>
    <row r="14" spans="1:26" x14ac:dyDescent="0.3">
      <c r="A14" s="49"/>
      <c r="B14" s="49"/>
      <c r="C14" s="49"/>
      <c r="D14" s="49"/>
      <c r="E14" s="49"/>
      <c r="F14" s="49"/>
      <c r="G14" s="49"/>
      <c r="H14" s="49"/>
      <c r="I14" s="49"/>
      <c r="J14" s="49"/>
      <c r="K14" s="49"/>
      <c r="L14" s="49"/>
      <c r="M14" s="49"/>
      <c r="N14" s="49"/>
      <c r="O14" s="49"/>
      <c r="P14" s="49"/>
      <c r="Q14" s="49"/>
      <c r="R14" s="49"/>
      <c r="S14" s="49"/>
      <c r="T14" s="49"/>
      <c r="U14" s="49"/>
      <c r="V14" s="49"/>
      <c r="W14" s="49"/>
      <c r="X14" s="49"/>
      <c r="Y14" s="49"/>
      <c r="Z14" s="49"/>
    </row>
    <row r="15" spans="1:26" x14ac:dyDescent="0.3">
      <c r="A15" s="49"/>
      <c r="B15" s="49"/>
      <c r="C15" s="49"/>
      <c r="D15" s="49"/>
      <c r="E15" s="49"/>
      <c r="F15" s="49"/>
      <c r="G15" s="49"/>
      <c r="H15" s="49"/>
      <c r="I15" s="49"/>
      <c r="J15" s="49"/>
      <c r="K15" s="49"/>
      <c r="L15" s="49"/>
      <c r="M15" s="49"/>
      <c r="N15" s="49"/>
      <c r="O15" s="49"/>
      <c r="P15" s="49"/>
      <c r="Q15" s="49"/>
      <c r="R15" s="49"/>
      <c r="S15" s="49"/>
      <c r="T15" s="49"/>
      <c r="U15" s="49"/>
      <c r="V15" s="49"/>
      <c r="W15" s="49"/>
      <c r="X15" s="49"/>
      <c r="Y15" s="49"/>
      <c r="Z15" s="49"/>
    </row>
    <row r="16" spans="1:26" x14ac:dyDescent="0.3">
      <c r="A16" s="49"/>
      <c r="B16" s="49"/>
      <c r="C16" s="49"/>
      <c r="D16" s="49"/>
      <c r="E16" s="49"/>
      <c r="F16" s="49"/>
      <c r="G16" s="49"/>
      <c r="H16" s="49"/>
      <c r="I16" s="49"/>
      <c r="J16" s="49"/>
      <c r="K16" s="49"/>
      <c r="L16" s="49"/>
      <c r="M16" s="49"/>
      <c r="N16" s="49"/>
      <c r="O16" s="49"/>
      <c r="P16" s="49"/>
      <c r="Q16" s="49"/>
      <c r="R16" s="49"/>
      <c r="S16" s="49"/>
      <c r="T16" s="49"/>
      <c r="U16" s="49"/>
      <c r="V16" s="49"/>
      <c r="W16" s="49"/>
      <c r="X16" s="49"/>
      <c r="Y16" s="49"/>
      <c r="Z16" s="49"/>
    </row>
    <row r="17" spans="1:26" x14ac:dyDescent="0.3">
      <c r="A17" s="49"/>
      <c r="B17" s="49"/>
      <c r="C17" s="49"/>
      <c r="D17" s="49"/>
      <c r="E17" s="49"/>
      <c r="F17" s="49"/>
      <c r="G17" s="49"/>
      <c r="H17" s="49"/>
      <c r="I17" s="49"/>
      <c r="J17" s="49"/>
      <c r="K17" s="49"/>
      <c r="L17" s="49"/>
      <c r="M17" s="49"/>
      <c r="N17" s="49"/>
      <c r="O17" s="49"/>
      <c r="P17" s="49"/>
      <c r="Q17" s="49"/>
      <c r="R17" s="49"/>
      <c r="S17" s="49"/>
      <c r="T17" s="49"/>
      <c r="U17" s="49"/>
      <c r="V17" s="49"/>
      <c r="W17" s="49"/>
      <c r="X17" s="49"/>
      <c r="Y17" s="49"/>
      <c r="Z17" s="49"/>
    </row>
    <row r="18" spans="1:26" x14ac:dyDescent="0.3">
      <c r="A18" s="49"/>
      <c r="B18" s="49"/>
      <c r="C18" s="49"/>
      <c r="D18" s="49"/>
      <c r="E18" s="49"/>
      <c r="F18" s="49"/>
      <c r="G18" s="49"/>
      <c r="H18" s="49"/>
      <c r="I18" s="49"/>
      <c r="J18" s="49"/>
      <c r="K18" s="49"/>
      <c r="L18" s="49"/>
      <c r="M18" s="49"/>
      <c r="N18" s="49"/>
      <c r="O18" s="49"/>
      <c r="P18" s="49"/>
      <c r="Q18" s="49"/>
      <c r="R18" s="49"/>
      <c r="S18" s="49"/>
      <c r="T18" s="49"/>
      <c r="U18" s="49"/>
      <c r="V18" s="49"/>
      <c r="W18" s="49"/>
      <c r="X18" s="49"/>
      <c r="Y18" s="49"/>
      <c r="Z18" s="49"/>
    </row>
    <row r="19" spans="1:26" x14ac:dyDescent="0.3">
      <c r="A19" s="49"/>
      <c r="B19" s="49"/>
      <c r="C19" s="49"/>
      <c r="D19" s="49"/>
      <c r="E19" s="49"/>
      <c r="F19" s="49"/>
      <c r="G19" s="49"/>
      <c r="H19" s="49"/>
      <c r="I19" s="49"/>
      <c r="J19" s="49"/>
      <c r="K19" s="49"/>
      <c r="L19" s="49"/>
      <c r="M19" s="49"/>
      <c r="N19" s="49"/>
      <c r="O19" s="49"/>
      <c r="P19" s="49"/>
      <c r="Q19" s="49"/>
      <c r="R19" s="49"/>
      <c r="S19" s="49"/>
      <c r="T19" s="49"/>
      <c r="U19" s="49"/>
      <c r="V19" s="49"/>
      <c r="W19" s="49"/>
      <c r="X19" s="49"/>
      <c r="Y19" s="49"/>
      <c r="Z19" s="49"/>
    </row>
    <row r="20" spans="1:26" x14ac:dyDescent="0.3">
      <c r="A20" s="49"/>
      <c r="B20" s="49"/>
      <c r="C20" s="49"/>
      <c r="D20" s="49"/>
      <c r="E20" s="49"/>
      <c r="F20" s="49"/>
      <c r="G20" s="49"/>
      <c r="H20" s="49"/>
      <c r="I20" s="49"/>
      <c r="J20" s="49"/>
      <c r="K20" s="49"/>
      <c r="L20" s="49"/>
      <c r="M20" s="49"/>
      <c r="N20" s="49"/>
      <c r="O20" s="49"/>
      <c r="P20" s="49"/>
      <c r="Q20" s="49"/>
      <c r="R20" s="49"/>
      <c r="S20" s="49"/>
      <c r="T20" s="49"/>
      <c r="U20" s="49"/>
      <c r="V20" s="49"/>
      <c r="W20" s="49"/>
      <c r="X20" s="49"/>
      <c r="Y20" s="49"/>
      <c r="Z20" s="49"/>
    </row>
    <row r="21" spans="1:26" x14ac:dyDescent="0.3">
      <c r="A21" s="49"/>
      <c r="B21" s="49"/>
      <c r="C21" s="49"/>
      <c r="D21" s="49"/>
      <c r="E21" s="49"/>
      <c r="F21" s="49"/>
      <c r="G21" s="49"/>
      <c r="H21" s="49"/>
      <c r="I21" s="49"/>
      <c r="J21" s="49"/>
      <c r="K21" s="49"/>
      <c r="L21" s="49"/>
      <c r="M21" s="49"/>
      <c r="N21" s="49"/>
      <c r="O21" s="49"/>
      <c r="P21" s="49"/>
      <c r="Q21" s="49"/>
      <c r="R21" s="49"/>
      <c r="S21" s="49"/>
      <c r="T21" s="49"/>
      <c r="U21" s="49"/>
      <c r="V21" s="49"/>
      <c r="W21" s="49"/>
      <c r="X21" s="49"/>
      <c r="Y21" s="49"/>
      <c r="Z21" s="49"/>
    </row>
    <row r="22" spans="1:26" x14ac:dyDescent="0.3">
      <c r="A22" s="49"/>
      <c r="B22" s="49"/>
      <c r="C22" s="49"/>
      <c r="D22" s="49"/>
      <c r="E22" s="49"/>
      <c r="F22" s="49"/>
      <c r="G22" s="49"/>
      <c r="H22" s="49"/>
      <c r="I22" s="49"/>
      <c r="J22" s="49"/>
      <c r="K22" s="49"/>
      <c r="L22" s="49"/>
      <c r="M22" s="49"/>
      <c r="N22" s="49"/>
      <c r="O22" s="49"/>
      <c r="P22" s="49"/>
      <c r="Q22" s="49"/>
      <c r="R22" s="49"/>
      <c r="S22" s="49"/>
      <c r="T22" s="49"/>
      <c r="U22" s="49"/>
      <c r="V22" s="49"/>
      <c r="W22" s="49"/>
      <c r="X22" s="49"/>
      <c r="Y22" s="49"/>
      <c r="Z22" s="49"/>
    </row>
    <row r="23" spans="1:26" x14ac:dyDescent="0.3">
      <c r="A23" s="49"/>
      <c r="B23" s="49"/>
      <c r="C23" s="49"/>
      <c r="D23" s="49"/>
      <c r="E23" s="49"/>
      <c r="F23" s="49"/>
      <c r="G23" s="49"/>
      <c r="H23" s="49"/>
      <c r="I23" s="49"/>
      <c r="J23" s="49"/>
      <c r="K23" s="49"/>
      <c r="L23" s="49"/>
      <c r="M23" s="49"/>
      <c r="N23" s="49"/>
      <c r="O23" s="49"/>
      <c r="P23" s="49"/>
      <c r="Q23" s="49"/>
      <c r="R23" s="49"/>
      <c r="S23" s="49"/>
      <c r="T23" s="49"/>
      <c r="U23" s="49"/>
      <c r="V23" s="49"/>
      <c r="W23" s="49"/>
      <c r="X23" s="49"/>
      <c r="Y23" s="49"/>
      <c r="Z23" s="49"/>
    </row>
    <row r="24" spans="1:26" x14ac:dyDescent="0.3">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49"/>
    </row>
    <row r="25" spans="1:26" x14ac:dyDescent="0.3">
      <c r="A25" s="49"/>
      <c r="B25" s="49"/>
      <c r="C25" s="49"/>
      <c r="D25" s="49"/>
      <c r="E25" s="49"/>
      <c r="F25" s="49"/>
      <c r="G25" s="49"/>
      <c r="H25" s="49"/>
      <c r="I25" s="49"/>
      <c r="J25" s="49"/>
      <c r="K25" s="49"/>
      <c r="L25" s="49"/>
      <c r="M25" s="49"/>
      <c r="N25" s="49"/>
      <c r="O25" s="49"/>
      <c r="P25" s="49"/>
      <c r="Q25" s="49"/>
      <c r="R25" s="49"/>
      <c r="S25" s="49"/>
      <c r="T25" s="49"/>
      <c r="U25" s="49"/>
      <c r="V25" s="49"/>
      <c r="W25" s="49"/>
      <c r="X25" s="49"/>
      <c r="Y25" s="49"/>
      <c r="Z25" s="49"/>
    </row>
    <row r="26" spans="1:26" x14ac:dyDescent="0.3">
      <c r="A26" s="49"/>
      <c r="B26" s="49"/>
      <c r="C26" s="49"/>
      <c r="D26" s="49"/>
      <c r="E26" s="49"/>
      <c r="F26" s="49"/>
      <c r="G26" s="49"/>
      <c r="H26" s="49"/>
      <c r="I26" s="49"/>
      <c r="J26" s="49"/>
      <c r="K26" s="49"/>
      <c r="L26" s="49"/>
      <c r="M26" s="49"/>
      <c r="N26" s="49"/>
      <c r="O26" s="49"/>
      <c r="P26" s="49"/>
      <c r="Q26" s="49"/>
      <c r="R26" s="49"/>
      <c r="S26" s="49"/>
      <c r="T26" s="49"/>
      <c r="U26" s="49"/>
      <c r="V26" s="49"/>
      <c r="W26" s="49"/>
      <c r="X26" s="49"/>
      <c r="Y26" s="49"/>
      <c r="Z26" s="49"/>
    </row>
    <row r="27" spans="1:26" x14ac:dyDescent="0.3">
      <c r="A27" s="49"/>
      <c r="B27" s="49"/>
      <c r="C27" s="49"/>
      <c r="D27" s="49"/>
      <c r="E27" s="49"/>
      <c r="F27" s="49"/>
      <c r="G27" s="49"/>
      <c r="H27" s="49"/>
      <c r="I27" s="49"/>
      <c r="J27" s="49"/>
      <c r="K27" s="49"/>
      <c r="L27" s="49"/>
      <c r="M27" s="49"/>
      <c r="N27" s="49"/>
      <c r="O27" s="49"/>
      <c r="P27" s="49"/>
      <c r="Q27" s="49"/>
      <c r="R27" s="49"/>
      <c r="S27" s="49"/>
      <c r="T27" s="49"/>
      <c r="U27" s="49"/>
      <c r="V27" s="49"/>
      <c r="W27" s="49"/>
      <c r="X27" s="49"/>
      <c r="Y27" s="49"/>
      <c r="Z27" s="49"/>
    </row>
    <row r="28" spans="1:26" x14ac:dyDescent="0.3">
      <c r="A28" s="49"/>
      <c r="B28" s="49"/>
      <c r="C28" s="49"/>
      <c r="D28" s="49"/>
      <c r="E28" s="49"/>
      <c r="F28" s="49"/>
      <c r="G28" s="49"/>
      <c r="H28" s="49"/>
      <c r="I28" s="49"/>
      <c r="J28" s="49"/>
      <c r="K28" s="49"/>
      <c r="L28" s="49"/>
      <c r="M28" s="49"/>
      <c r="N28" s="49"/>
      <c r="O28" s="49"/>
      <c r="P28" s="49"/>
      <c r="Q28" s="49"/>
      <c r="R28" s="49"/>
      <c r="S28" s="49"/>
      <c r="T28" s="49"/>
      <c r="U28" s="49"/>
      <c r="V28" s="49"/>
      <c r="W28" s="49"/>
      <c r="X28" s="49"/>
      <c r="Y28" s="49"/>
      <c r="Z28" s="49"/>
    </row>
    <row r="29" spans="1:26" x14ac:dyDescent="0.3">
      <c r="A29" s="49"/>
      <c r="B29" s="49"/>
      <c r="C29" s="49"/>
      <c r="D29" s="49"/>
      <c r="E29" s="49"/>
      <c r="F29" s="49"/>
      <c r="G29" s="49"/>
      <c r="H29" s="49"/>
      <c r="I29" s="49"/>
      <c r="J29" s="49"/>
      <c r="K29" s="49"/>
      <c r="L29" s="49"/>
      <c r="M29" s="49"/>
      <c r="N29" s="49"/>
      <c r="O29" s="49"/>
      <c r="P29" s="49"/>
      <c r="Q29" s="49"/>
      <c r="R29" s="49"/>
      <c r="S29" s="49"/>
      <c r="T29" s="49"/>
      <c r="U29" s="49"/>
      <c r="V29" s="49"/>
      <c r="W29" s="49"/>
      <c r="X29" s="49"/>
      <c r="Y29" s="49"/>
      <c r="Z29" s="49"/>
    </row>
    <row r="30" spans="1:26" x14ac:dyDescent="0.3">
      <c r="A30" s="49"/>
      <c r="B30" s="49"/>
      <c r="C30" s="49"/>
      <c r="D30" s="49"/>
      <c r="E30" s="49"/>
      <c r="F30" s="49"/>
      <c r="G30" s="49"/>
      <c r="H30" s="49"/>
      <c r="I30" s="49"/>
      <c r="J30" s="49"/>
      <c r="K30" s="49"/>
      <c r="L30" s="49"/>
      <c r="M30" s="49"/>
      <c r="N30" s="49"/>
      <c r="O30" s="49"/>
      <c r="P30" s="49"/>
      <c r="Q30" s="49"/>
      <c r="R30" s="49"/>
      <c r="S30" s="49"/>
      <c r="T30" s="49"/>
      <c r="U30" s="49"/>
      <c r="V30" s="49"/>
      <c r="W30" s="49"/>
      <c r="X30" s="49"/>
      <c r="Y30" s="49"/>
      <c r="Z30" s="49"/>
    </row>
    <row r="31" spans="1:26" x14ac:dyDescent="0.3">
      <c r="A31" s="49"/>
      <c r="B31" s="49"/>
      <c r="C31" s="49"/>
      <c r="D31" s="49"/>
      <c r="E31" s="49"/>
      <c r="F31" s="49"/>
      <c r="G31" s="49"/>
      <c r="H31" s="49"/>
      <c r="I31" s="49"/>
      <c r="J31" s="49"/>
      <c r="K31" s="49"/>
      <c r="L31" s="49"/>
      <c r="M31" s="49"/>
      <c r="N31" s="49"/>
      <c r="O31" s="49"/>
      <c r="P31" s="49"/>
      <c r="Q31" s="49"/>
      <c r="R31" s="49"/>
      <c r="S31" s="49"/>
      <c r="T31" s="49"/>
      <c r="U31" s="49"/>
      <c r="V31" s="49"/>
      <c r="W31" s="49"/>
      <c r="X31" s="49"/>
      <c r="Y31" s="49"/>
      <c r="Z31" s="49"/>
    </row>
    <row r="32" spans="1:26" x14ac:dyDescent="0.3">
      <c r="A32" s="49"/>
      <c r="B32" s="49"/>
      <c r="C32" s="49"/>
      <c r="D32" s="49"/>
      <c r="E32" s="49"/>
      <c r="F32" s="49"/>
      <c r="G32" s="49"/>
      <c r="H32" s="49"/>
      <c r="I32" s="49"/>
      <c r="J32" s="49"/>
      <c r="K32" s="49"/>
      <c r="L32" s="49"/>
      <c r="M32" s="49"/>
      <c r="N32" s="49"/>
      <c r="O32" s="49"/>
      <c r="P32" s="49"/>
      <c r="Q32" s="49"/>
      <c r="R32" s="49"/>
      <c r="S32" s="49"/>
      <c r="T32" s="49"/>
      <c r="U32" s="49"/>
      <c r="V32" s="49"/>
      <c r="W32" s="49"/>
      <c r="X32" s="49"/>
      <c r="Y32" s="49"/>
      <c r="Z32" s="49"/>
    </row>
    <row r="33" spans="1:26" x14ac:dyDescent="0.3">
      <c r="A33" s="49"/>
      <c r="B33" s="49"/>
      <c r="C33" s="49"/>
      <c r="D33" s="49"/>
      <c r="E33" s="49"/>
      <c r="F33" s="49"/>
      <c r="G33" s="49"/>
      <c r="H33" s="49"/>
      <c r="I33" s="49"/>
      <c r="J33" s="49"/>
      <c r="K33" s="49"/>
      <c r="L33" s="49"/>
      <c r="M33" s="49"/>
      <c r="N33" s="49"/>
      <c r="O33" s="49"/>
      <c r="P33" s="49"/>
      <c r="Q33" s="49"/>
      <c r="R33" s="49"/>
      <c r="S33" s="49"/>
      <c r="T33" s="49"/>
      <c r="U33" s="49"/>
      <c r="V33" s="49"/>
      <c r="W33" s="49"/>
      <c r="X33" s="49"/>
      <c r="Y33" s="49"/>
      <c r="Z33" s="49"/>
    </row>
    <row r="34" spans="1:26" x14ac:dyDescent="0.3">
      <c r="A34" s="49"/>
      <c r="B34" s="49"/>
      <c r="C34" s="49"/>
      <c r="D34" s="49"/>
      <c r="E34" s="49"/>
      <c r="F34" s="49"/>
      <c r="G34" s="49"/>
      <c r="H34" s="49"/>
      <c r="I34" s="49"/>
      <c r="J34" s="49"/>
      <c r="K34" s="49"/>
      <c r="L34" s="49"/>
      <c r="M34" s="49"/>
      <c r="N34" s="49"/>
      <c r="O34" s="49"/>
      <c r="P34" s="49"/>
      <c r="Q34" s="49"/>
      <c r="R34" s="49"/>
      <c r="S34" s="49"/>
      <c r="T34" s="49"/>
      <c r="U34" s="49"/>
      <c r="V34" s="49"/>
      <c r="W34" s="49"/>
      <c r="X34" s="49"/>
      <c r="Y34" s="49"/>
      <c r="Z34" s="49"/>
    </row>
    <row r="35" spans="1:26" x14ac:dyDescent="0.3">
      <c r="A35" s="49"/>
      <c r="B35" s="49"/>
      <c r="C35" s="49"/>
      <c r="D35" s="49"/>
      <c r="E35" s="49"/>
      <c r="F35" s="49"/>
      <c r="G35" s="49"/>
      <c r="H35" s="49"/>
      <c r="I35" s="49"/>
      <c r="J35" s="49"/>
      <c r="K35" s="49"/>
      <c r="L35" s="49"/>
      <c r="M35" s="49"/>
      <c r="N35" s="49"/>
      <c r="O35" s="49"/>
      <c r="P35" s="49"/>
      <c r="Q35" s="49"/>
      <c r="R35" s="49"/>
      <c r="S35" s="49"/>
      <c r="T35" s="49"/>
      <c r="U35" s="49"/>
      <c r="V35" s="49"/>
      <c r="W35" s="49"/>
      <c r="X35" s="49"/>
      <c r="Y35" s="49"/>
      <c r="Z35" s="49"/>
    </row>
    <row r="36" spans="1:26" x14ac:dyDescent="0.3">
      <c r="A36" s="49"/>
      <c r="B36" s="49"/>
      <c r="C36" s="49"/>
      <c r="D36" s="49"/>
      <c r="E36" s="49"/>
      <c r="F36" s="49"/>
      <c r="G36" s="49"/>
      <c r="H36" s="49"/>
      <c r="I36" s="49"/>
      <c r="J36" s="49"/>
      <c r="K36" s="49"/>
      <c r="L36" s="49"/>
      <c r="M36" s="49"/>
      <c r="N36" s="49"/>
      <c r="O36" s="49"/>
      <c r="P36" s="49"/>
      <c r="Q36" s="49"/>
      <c r="R36" s="49"/>
      <c r="S36" s="49"/>
      <c r="T36" s="49"/>
      <c r="U36" s="49"/>
      <c r="V36" s="49"/>
      <c r="W36" s="49"/>
      <c r="X36" s="49"/>
      <c r="Y36" s="49"/>
      <c r="Z36" s="49"/>
    </row>
    <row r="37" spans="1:26" x14ac:dyDescent="0.3">
      <c r="A37" s="49"/>
      <c r="B37" s="49"/>
      <c r="C37" s="49"/>
      <c r="D37" s="49"/>
      <c r="E37" s="49"/>
      <c r="F37" s="49"/>
      <c r="G37" s="49"/>
      <c r="H37" s="49"/>
      <c r="I37" s="49"/>
      <c r="J37" s="49"/>
      <c r="K37" s="49"/>
      <c r="L37" s="49"/>
      <c r="M37" s="49"/>
      <c r="N37" s="49"/>
      <c r="O37" s="49"/>
      <c r="P37" s="49"/>
      <c r="Q37" s="49"/>
      <c r="R37" s="49"/>
      <c r="S37" s="49"/>
      <c r="T37" s="49"/>
      <c r="U37" s="49"/>
      <c r="V37" s="49"/>
      <c r="W37" s="49"/>
      <c r="X37" s="49"/>
      <c r="Y37" s="49"/>
      <c r="Z37" s="49"/>
    </row>
    <row r="38" spans="1:26" x14ac:dyDescent="0.3">
      <c r="A38" s="49"/>
      <c r="B38" s="49"/>
      <c r="C38" s="49"/>
      <c r="D38" s="49"/>
      <c r="E38" s="49"/>
      <c r="F38" s="49"/>
      <c r="G38" s="49"/>
      <c r="H38" s="49"/>
      <c r="I38" s="49"/>
      <c r="J38" s="49"/>
      <c r="K38" s="49"/>
      <c r="L38" s="49"/>
      <c r="M38" s="49"/>
      <c r="N38" s="49"/>
      <c r="O38" s="49"/>
      <c r="P38" s="49"/>
      <c r="Q38" s="49"/>
      <c r="R38" s="49"/>
      <c r="S38" s="49"/>
      <c r="T38" s="49"/>
      <c r="U38" s="49"/>
      <c r="V38" s="49"/>
      <c r="W38" s="49"/>
      <c r="X38" s="49"/>
      <c r="Y38" s="49"/>
      <c r="Z38" s="49"/>
    </row>
    <row r="39" spans="1:26" x14ac:dyDescent="0.3">
      <c r="A39" s="49"/>
      <c r="B39" s="49"/>
      <c r="C39" s="49"/>
      <c r="D39" s="49"/>
      <c r="E39" s="49"/>
      <c r="F39" s="49"/>
      <c r="G39" s="49"/>
      <c r="H39" s="49"/>
      <c r="I39" s="49"/>
      <c r="J39" s="49"/>
      <c r="K39" s="49"/>
      <c r="L39" s="49"/>
      <c r="M39" s="49"/>
      <c r="N39" s="49"/>
      <c r="O39" s="49"/>
      <c r="P39" s="49"/>
      <c r="Q39" s="49"/>
      <c r="R39" s="49"/>
      <c r="S39" s="49"/>
      <c r="T39" s="49"/>
      <c r="U39" s="49"/>
      <c r="V39" s="49"/>
      <c r="W39" s="49"/>
      <c r="X39" s="49"/>
      <c r="Y39" s="49"/>
      <c r="Z39" s="49"/>
    </row>
    <row r="40" spans="1:26" x14ac:dyDescent="0.3">
      <c r="A40" s="49"/>
      <c r="B40" s="49"/>
      <c r="C40" s="49"/>
      <c r="D40" s="49"/>
      <c r="E40" s="49"/>
      <c r="F40" s="49"/>
      <c r="G40" s="49"/>
      <c r="H40" s="49"/>
      <c r="I40" s="49"/>
      <c r="J40" s="49"/>
      <c r="K40" s="49"/>
      <c r="L40" s="49"/>
      <c r="M40" s="49"/>
      <c r="N40" s="49"/>
      <c r="O40" s="49"/>
      <c r="P40" s="49"/>
      <c r="Q40" s="49"/>
      <c r="R40" s="49"/>
      <c r="S40" s="49"/>
      <c r="T40" s="49"/>
      <c r="U40" s="49"/>
      <c r="V40" s="49"/>
      <c r="W40" s="49"/>
      <c r="X40" s="49"/>
      <c r="Y40" s="49"/>
      <c r="Z40" s="49"/>
    </row>
    <row r="41" spans="1:26" x14ac:dyDescent="0.3">
      <c r="A41" s="49"/>
      <c r="B41" s="49"/>
      <c r="C41" s="49"/>
      <c r="D41" s="49"/>
      <c r="E41" s="49"/>
      <c r="F41" s="49"/>
      <c r="G41" s="49"/>
      <c r="H41" s="49"/>
      <c r="I41" s="49"/>
      <c r="J41" s="49"/>
      <c r="K41" s="49"/>
      <c r="L41" s="49"/>
      <c r="M41" s="49"/>
      <c r="N41" s="49"/>
      <c r="O41" s="49"/>
      <c r="P41" s="49"/>
      <c r="Q41" s="49"/>
      <c r="R41" s="49"/>
      <c r="S41" s="49"/>
      <c r="T41" s="49"/>
      <c r="U41" s="49"/>
      <c r="V41" s="49"/>
      <c r="W41" s="49"/>
      <c r="X41" s="49"/>
      <c r="Y41" s="49"/>
      <c r="Z41" s="49"/>
    </row>
    <row r="42" spans="1:26" x14ac:dyDescent="0.3">
      <c r="A42" s="49"/>
      <c r="B42" s="49"/>
      <c r="C42" s="49"/>
      <c r="D42" s="49"/>
      <c r="E42" s="49"/>
      <c r="F42" s="49"/>
      <c r="G42" s="49"/>
      <c r="H42" s="49"/>
      <c r="I42" s="49"/>
      <c r="J42" s="49"/>
      <c r="K42" s="49"/>
      <c r="L42" s="49"/>
      <c r="M42" s="49"/>
      <c r="N42" s="49"/>
      <c r="O42" s="49"/>
      <c r="P42" s="49"/>
      <c r="Q42" s="49"/>
      <c r="R42" s="49"/>
      <c r="S42" s="49"/>
      <c r="T42" s="49"/>
      <c r="U42" s="49"/>
      <c r="V42" s="49"/>
      <c r="W42" s="49"/>
      <c r="X42" s="49"/>
      <c r="Y42" s="49"/>
      <c r="Z42" s="49"/>
    </row>
    <row r="43" spans="1:26" x14ac:dyDescent="0.3">
      <c r="A43" s="49"/>
      <c r="B43" s="49"/>
      <c r="C43" s="49"/>
      <c r="D43" s="49"/>
      <c r="E43" s="49"/>
      <c r="F43" s="49"/>
      <c r="G43" s="49"/>
      <c r="H43" s="49"/>
      <c r="I43" s="49"/>
      <c r="J43" s="49"/>
      <c r="K43" s="49"/>
      <c r="L43" s="49"/>
      <c r="M43" s="49"/>
      <c r="N43" s="49"/>
      <c r="O43" s="49"/>
      <c r="P43" s="49"/>
      <c r="Q43" s="49"/>
      <c r="R43" s="49"/>
      <c r="S43" s="49"/>
      <c r="T43" s="49"/>
      <c r="U43" s="49"/>
      <c r="V43" s="49"/>
      <c r="W43" s="49"/>
      <c r="X43" s="49"/>
      <c r="Y43" s="49"/>
      <c r="Z43" s="49"/>
    </row>
    <row r="44" spans="1:26" x14ac:dyDescent="0.3">
      <c r="A44" s="49"/>
      <c r="B44" s="49"/>
      <c r="C44" s="49"/>
      <c r="D44" s="49"/>
      <c r="E44" s="49"/>
      <c r="F44" s="49"/>
      <c r="G44" s="49"/>
      <c r="H44" s="49"/>
      <c r="I44" s="49"/>
      <c r="J44" s="49"/>
      <c r="K44" s="49"/>
      <c r="L44" s="49"/>
      <c r="M44" s="49"/>
      <c r="N44" s="49"/>
      <c r="O44" s="49"/>
      <c r="P44" s="49"/>
      <c r="Q44" s="49"/>
      <c r="R44" s="49"/>
      <c r="S44" s="49"/>
      <c r="T44" s="49"/>
      <c r="U44" s="49"/>
      <c r="V44" s="49"/>
      <c r="W44" s="49"/>
      <c r="X44" s="49"/>
      <c r="Y44" s="49"/>
      <c r="Z44" s="49"/>
    </row>
    <row r="45" spans="1:26" x14ac:dyDescent="0.3">
      <c r="A45" s="49"/>
      <c r="B45" s="49"/>
      <c r="C45" s="49"/>
      <c r="D45" s="49"/>
      <c r="E45" s="49"/>
      <c r="F45" s="49"/>
      <c r="G45" s="49"/>
      <c r="H45" s="49"/>
      <c r="I45" s="49"/>
      <c r="J45" s="49"/>
      <c r="K45" s="49"/>
      <c r="L45" s="49"/>
      <c r="M45" s="49"/>
      <c r="N45" s="49"/>
      <c r="O45" s="49"/>
      <c r="P45" s="49"/>
      <c r="Q45" s="49"/>
      <c r="R45" s="49"/>
      <c r="S45" s="49"/>
      <c r="T45" s="49"/>
      <c r="U45" s="49"/>
      <c r="V45" s="49"/>
      <c r="W45" s="49"/>
      <c r="X45" s="49"/>
      <c r="Y45" s="49"/>
      <c r="Z45" s="49"/>
    </row>
    <row r="46" spans="1:26" x14ac:dyDescent="0.3">
      <c r="A46" s="49"/>
      <c r="B46" s="49"/>
      <c r="C46" s="49"/>
      <c r="D46" s="49"/>
      <c r="E46" s="49"/>
      <c r="F46" s="49"/>
      <c r="G46" s="49"/>
      <c r="H46" s="49"/>
      <c r="I46" s="49"/>
      <c r="J46" s="49"/>
      <c r="K46" s="49"/>
      <c r="L46" s="49"/>
      <c r="M46" s="49"/>
      <c r="N46" s="49"/>
      <c r="O46" s="49"/>
      <c r="P46" s="49"/>
      <c r="Q46" s="49"/>
      <c r="R46" s="49"/>
      <c r="S46" s="49"/>
      <c r="T46" s="49"/>
      <c r="U46" s="49"/>
      <c r="V46" s="49"/>
      <c r="W46" s="49"/>
      <c r="X46" s="49"/>
      <c r="Y46" s="49"/>
      <c r="Z46" s="49"/>
    </row>
    <row r="47" spans="1:26" x14ac:dyDescent="0.3">
      <c r="A47" s="49"/>
      <c r="B47" s="49"/>
      <c r="C47" s="49"/>
      <c r="D47" s="49"/>
      <c r="E47" s="49"/>
      <c r="F47" s="49"/>
      <c r="G47" s="49"/>
      <c r="H47" s="49"/>
      <c r="I47" s="49"/>
      <c r="J47" s="49"/>
      <c r="K47" s="49"/>
      <c r="L47" s="49"/>
      <c r="M47" s="49"/>
      <c r="N47" s="49"/>
      <c r="O47" s="49"/>
      <c r="P47" s="49"/>
      <c r="Q47" s="49"/>
      <c r="R47" s="49"/>
      <c r="S47" s="49"/>
      <c r="T47" s="49"/>
      <c r="U47" s="49"/>
      <c r="V47" s="49"/>
      <c r="W47" s="49"/>
      <c r="X47" s="49"/>
      <c r="Y47" s="49"/>
      <c r="Z47" s="49"/>
    </row>
    <row r="48" spans="1:26" x14ac:dyDescent="0.3">
      <c r="A48" s="49"/>
      <c r="B48" s="49"/>
      <c r="C48" s="49"/>
      <c r="D48" s="49"/>
      <c r="E48" s="49"/>
      <c r="F48" s="49"/>
      <c r="G48" s="49"/>
      <c r="H48" s="49"/>
      <c r="I48" s="49"/>
      <c r="J48" s="49"/>
      <c r="K48" s="49"/>
      <c r="L48" s="49"/>
      <c r="M48" s="49"/>
      <c r="N48" s="49"/>
      <c r="O48" s="49"/>
      <c r="P48" s="49"/>
      <c r="Q48" s="49"/>
      <c r="R48" s="49"/>
      <c r="S48" s="49"/>
      <c r="T48" s="49"/>
      <c r="U48" s="49"/>
      <c r="V48" s="49"/>
      <c r="W48" s="49"/>
      <c r="X48" s="49"/>
      <c r="Y48" s="49"/>
      <c r="Z48" s="49"/>
    </row>
    <row r="49" spans="1:26" x14ac:dyDescent="0.3">
      <c r="A49" s="49"/>
      <c r="B49" s="49"/>
      <c r="C49" s="49"/>
      <c r="D49" s="49"/>
      <c r="E49" s="49"/>
      <c r="F49" s="49"/>
      <c r="G49" s="49"/>
      <c r="H49" s="49"/>
      <c r="I49" s="49"/>
      <c r="J49" s="49"/>
      <c r="K49" s="49"/>
      <c r="L49" s="49"/>
      <c r="M49" s="49"/>
      <c r="N49" s="49"/>
      <c r="O49" s="49"/>
      <c r="P49" s="49"/>
      <c r="Q49" s="49"/>
      <c r="R49" s="49"/>
      <c r="S49" s="49"/>
      <c r="T49" s="49"/>
      <c r="U49" s="49"/>
      <c r="V49" s="49"/>
      <c r="W49" s="49"/>
      <c r="X49" s="49"/>
      <c r="Y49" s="49"/>
      <c r="Z49" s="49"/>
    </row>
    <row r="50" spans="1:26" x14ac:dyDescent="0.3">
      <c r="A50" s="49"/>
      <c r="B50" s="49"/>
      <c r="C50" s="49"/>
      <c r="D50" s="49"/>
      <c r="E50" s="49"/>
      <c r="F50" s="49"/>
      <c r="G50" s="49"/>
      <c r="H50" s="49"/>
      <c r="I50" s="49"/>
      <c r="J50" s="49"/>
      <c r="K50" s="49"/>
      <c r="L50" s="49"/>
      <c r="M50" s="49"/>
      <c r="N50" s="49"/>
      <c r="O50" s="49"/>
      <c r="P50" s="49"/>
      <c r="Q50" s="49"/>
      <c r="R50" s="49"/>
      <c r="S50" s="49"/>
      <c r="T50" s="49"/>
      <c r="U50" s="49"/>
      <c r="V50" s="49"/>
      <c r="W50" s="49"/>
      <c r="X50" s="49"/>
      <c r="Y50" s="49"/>
      <c r="Z50" s="49"/>
    </row>
    <row r="51" spans="1:26" x14ac:dyDescent="0.3">
      <c r="A51" s="49"/>
      <c r="B51" s="49"/>
      <c r="C51" s="49"/>
      <c r="D51" s="49"/>
      <c r="E51" s="49"/>
      <c r="F51" s="49"/>
      <c r="G51" s="49"/>
      <c r="H51" s="49"/>
      <c r="I51" s="49"/>
      <c r="J51" s="49"/>
      <c r="K51" s="49"/>
      <c r="L51" s="49"/>
      <c r="M51" s="49"/>
      <c r="N51" s="49"/>
      <c r="O51" s="49"/>
      <c r="P51" s="49"/>
      <c r="Q51" s="49"/>
      <c r="R51" s="49"/>
      <c r="S51" s="49"/>
      <c r="T51" s="49"/>
      <c r="U51" s="49"/>
      <c r="V51" s="49"/>
      <c r="W51" s="49"/>
      <c r="X51" s="49"/>
      <c r="Y51" s="49"/>
      <c r="Z51" s="49"/>
    </row>
    <row r="52" spans="1:26" x14ac:dyDescent="0.3">
      <c r="A52" s="49"/>
      <c r="B52" s="49"/>
      <c r="C52" s="49"/>
      <c r="D52" s="49"/>
      <c r="E52" s="49"/>
      <c r="F52" s="49"/>
      <c r="G52" s="49"/>
      <c r="H52" s="49"/>
      <c r="I52" s="49"/>
      <c r="J52" s="49"/>
      <c r="K52" s="49"/>
      <c r="L52" s="49"/>
      <c r="M52" s="49"/>
      <c r="N52" s="49"/>
      <c r="O52" s="49"/>
      <c r="P52" s="49"/>
      <c r="Q52" s="49"/>
      <c r="R52" s="49"/>
      <c r="S52" s="49"/>
      <c r="T52" s="49"/>
      <c r="U52" s="49"/>
      <c r="V52" s="49"/>
      <c r="W52" s="49"/>
      <c r="X52" s="49"/>
      <c r="Y52" s="49"/>
      <c r="Z52" s="49"/>
    </row>
    <row r="53" spans="1:26" x14ac:dyDescent="0.3">
      <c r="A53" s="49"/>
      <c r="B53" s="49"/>
      <c r="C53" s="49"/>
      <c r="D53" s="49"/>
      <c r="E53" s="49"/>
      <c r="F53" s="49"/>
      <c r="G53" s="49"/>
      <c r="H53" s="49"/>
      <c r="I53" s="49"/>
      <c r="J53" s="49"/>
      <c r="K53" s="49"/>
      <c r="L53" s="49"/>
      <c r="M53" s="49"/>
      <c r="N53" s="49"/>
      <c r="O53" s="49"/>
      <c r="P53" s="49"/>
      <c r="Q53" s="49"/>
      <c r="R53" s="49"/>
      <c r="S53" s="49"/>
      <c r="T53" s="49"/>
      <c r="U53" s="49"/>
      <c r="V53" s="49"/>
      <c r="W53" s="49"/>
      <c r="X53" s="49"/>
      <c r="Y53" s="49"/>
      <c r="Z53" s="49"/>
    </row>
    <row r="54" spans="1:26" x14ac:dyDescent="0.3">
      <c r="A54" s="49"/>
      <c r="B54" s="49"/>
      <c r="C54" s="49"/>
      <c r="D54" s="49"/>
      <c r="E54" s="49"/>
      <c r="F54" s="49"/>
      <c r="G54" s="49"/>
      <c r="H54" s="49"/>
      <c r="I54" s="49"/>
      <c r="J54" s="49"/>
      <c r="K54" s="49"/>
      <c r="L54" s="49"/>
      <c r="M54" s="49"/>
      <c r="N54" s="49"/>
      <c r="O54" s="49"/>
      <c r="P54" s="49"/>
      <c r="Q54" s="49"/>
      <c r="R54" s="49"/>
      <c r="S54" s="49"/>
      <c r="T54" s="49"/>
      <c r="U54" s="49"/>
      <c r="V54" s="49"/>
      <c r="W54" s="49"/>
      <c r="X54" s="49"/>
      <c r="Y54" s="49"/>
      <c r="Z54" s="49"/>
    </row>
    <row r="55" spans="1:26" x14ac:dyDescent="0.3">
      <c r="A55" s="49"/>
      <c r="B55" s="49"/>
      <c r="C55" s="49"/>
      <c r="D55" s="49"/>
      <c r="E55" s="49"/>
      <c r="F55" s="49"/>
      <c r="G55" s="49"/>
      <c r="H55" s="49"/>
      <c r="I55" s="49"/>
      <c r="J55" s="49"/>
      <c r="K55" s="49"/>
      <c r="L55" s="49"/>
      <c r="M55" s="49"/>
      <c r="N55" s="49"/>
      <c r="O55" s="49"/>
      <c r="P55" s="49"/>
      <c r="Q55" s="49"/>
      <c r="R55" s="49"/>
      <c r="S55" s="49"/>
      <c r="T55" s="49"/>
      <c r="U55" s="49"/>
      <c r="V55" s="49"/>
      <c r="W55" s="49"/>
      <c r="X55" s="49"/>
      <c r="Y55" s="49"/>
      <c r="Z55" s="49"/>
    </row>
    <row r="56" spans="1:26" x14ac:dyDescent="0.3">
      <c r="A56" s="49"/>
      <c r="B56" s="49"/>
      <c r="C56" s="49"/>
      <c r="D56" s="49"/>
      <c r="E56" s="49"/>
      <c r="F56" s="49"/>
      <c r="G56" s="49"/>
      <c r="H56" s="49"/>
      <c r="I56" s="49"/>
      <c r="J56" s="49"/>
      <c r="K56" s="49"/>
      <c r="L56" s="49"/>
      <c r="M56" s="49"/>
      <c r="N56" s="49"/>
      <c r="O56" s="49"/>
      <c r="P56" s="49"/>
      <c r="Q56" s="49"/>
      <c r="R56" s="49"/>
      <c r="S56" s="49"/>
      <c r="T56" s="49"/>
      <c r="U56" s="49"/>
      <c r="V56" s="49"/>
      <c r="W56" s="49"/>
      <c r="X56" s="49"/>
      <c r="Y56" s="49"/>
      <c r="Z56" s="49"/>
    </row>
    <row r="57" spans="1:26" x14ac:dyDescent="0.3">
      <c r="A57" s="49"/>
      <c r="B57" s="49"/>
      <c r="C57" s="49"/>
      <c r="D57" s="49"/>
      <c r="E57" s="49"/>
      <c r="F57" s="49"/>
      <c r="G57" s="49"/>
      <c r="H57" s="49"/>
      <c r="I57" s="49"/>
      <c r="J57" s="49"/>
      <c r="K57" s="49"/>
      <c r="L57" s="49"/>
      <c r="M57" s="49"/>
      <c r="N57" s="49"/>
      <c r="O57" s="49"/>
      <c r="P57" s="49"/>
      <c r="Q57" s="49"/>
      <c r="R57" s="49"/>
      <c r="S57" s="49"/>
      <c r="T57" s="49"/>
      <c r="U57" s="49"/>
      <c r="V57" s="49"/>
      <c r="W57" s="49"/>
      <c r="X57" s="49"/>
      <c r="Y57" s="49"/>
      <c r="Z57" s="49"/>
    </row>
    <row r="58" spans="1:26" x14ac:dyDescent="0.3">
      <c r="A58" s="49"/>
      <c r="B58" s="49"/>
      <c r="C58" s="49"/>
      <c r="D58" s="49"/>
      <c r="E58" s="49"/>
      <c r="F58" s="49"/>
      <c r="G58" s="49"/>
      <c r="H58" s="49"/>
      <c r="I58" s="49"/>
      <c r="J58" s="49"/>
      <c r="K58" s="49"/>
      <c r="L58" s="49"/>
      <c r="M58" s="49"/>
      <c r="N58" s="49"/>
      <c r="O58" s="49"/>
      <c r="P58" s="49"/>
      <c r="Q58" s="49"/>
      <c r="R58" s="49"/>
      <c r="S58" s="49"/>
      <c r="T58" s="49"/>
      <c r="U58" s="49"/>
      <c r="V58" s="49"/>
      <c r="W58" s="49"/>
      <c r="X58" s="49"/>
      <c r="Y58" s="49"/>
      <c r="Z58" s="49"/>
    </row>
    <row r="59" spans="1:26" x14ac:dyDescent="0.3">
      <c r="A59" s="49"/>
      <c r="B59" s="49"/>
      <c r="C59" s="49"/>
      <c r="D59" s="49"/>
      <c r="E59" s="49"/>
      <c r="F59" s="49"/>
      <c r="G59" s="49"/>
      <c r="H59" s="49"/>
      <c r="I59" s="49"/>
      <c r="J59" s="49"/>
      <c r="K59" s="49"/>
      <c r="L59" s="49"/>
      <c r="M59" s="49"/>
      <c r="N59" s="49"/>
      <c r="O59" s="49"/>
      <c r="P59" s="49"/>
      <c r="Q59" s="49"/>
      <c r="R59" s="49"/>
      <c r="S59" s="49"/>
      <c r="T59" s="49"/>
      <c r="U59" s="49"/>
      <c r="V59" s="49"/>
      <c r="W59" s="49"/>
      <c r="X59" s="49"/>
      <c r="Y59" s="49"/>
      <c r="Z59" s="49"/>
    </row>
    <row r="60" spans="1:26" x14ac:dyDescent="0.3">
      <c r="A60" s="49"/>
      <c r="B60" s="49"/>
      <c r="C60" s="49"/>
      <c r="D60" s="49"/>
      <c r="E60" s="49"/>
      <c r="F60" s="49"/>
      <c r="G60" s="49"/>
      <c r="H60" s="49"/>
      <c r="I60" s="49"/>
      <c r="J60" s="49"/>
      <c r="K60" s="49"/>
      <c r="L60" s="49"/>
      <c r="M60" s="49"/>
      <c r="N60" s="49"/>
      <c r="O60" s="49"/>
      <c r="P60" s="49"/>
      <c r="Q60" s="49"/>
      <c r="R60" s="49"/>
      <c r="S60" s="49"/>
      <c r="T60" s="49"/>
      <c r="U60" s="49"/>
      <c r="V60" s="49"/>
      <c r="W60" s="49"/>
      <c r="X60" s="49"/>
      <c r="Y60" s="49"/>
      <c r="Z60" s="49"/>
    </row>
    <row r="61" spans="1:26" x14ac:dyDescent="0.3">
      <c r="A61" s="49"/>
      <c r="B61" s="49"/>
      <c r="C61" s="49"/>
      <c r="D61" s="49"/>
      <c r="E61" s="49"/>
      <c r="F61" s="49"/>
      <c r="G61" s="49"/>
      <c r="H61" s="49"/>
      <c r="I61" s="49"/>
      <c r="J61" s="49"/>
      <c r="K61" s="49"/>
      <c r="L61" s="49"/>
      <c r="M61" s="49"/>
      <c r="N61" s="49"/>
      <c r="O61" s="49"/>
      <c r="P61" s="49"/>
      <c r="Q61" s="49"/>
      <c r="R61" s="49"/>
      <c r="S61" s="49"/>
      <c r="T61" s="49"/>
      <c r="U61" s="49"/>
      <c r="V61" s="49"/>
      <c r="W61" s="49"/>
      <c r="X61" s="49"/>
      <c r="Y61" s="49"/>
      <c r="Z61" s="49"/>
    </row>
    <row r="62" spans="1:26" x14ac:dyDescent="0.3">
      <c r="A62" s="49"/>
      <c r="B62" s="49"/>
      <c r="C62" s="49"/>
      <c r="D62" s="49"/>
      <c r="E62" s="49"/>
      <c r="F62" s="49"/>
      <c r="G62" s="49"/>
      <c r="H62" s="49"/>
      <c r="I62" s="49"/>
      <c r="J62" s="49"/>
      <c r="K62" s="49"/>
      <c r="L62" s="49"/>
      <c r="M62" s="49"/>
      <c r="N62" s="49"/>
      <c r="O62" s="49"/>
      <c r="P62" s="49"/>
      <c r="Q62" s="49"/>
      <c r="R62" s="49"/>
      <c r="S62" s="49"/>
      <c r="T62" s="49"/>
      <c r="U62" s="49"/>
      <c r="V62" s="49"/>
      <c r="W62" s="49"/>
      <c r="X62" s="49"/>
      <c r="Y62" s="49"/>
      <c r="Z62" s="49"/>
    </row>
    <row r="63" spans="1:26" x14ac:dyDescent="0.3">
      <c r="A63" s="49"/>
      <c r="B63" s="49"/>
      <c r="C63" s="49"/>
      <c r="D63" s="49"/>
      <c r="E63" s="49"/>
      <c r="F63" s="49"/>
      <c r="G63" s="49"/>
      <c r="H63" s="49"/>
      <c r="I63" s="49"/>
      <c r="J63" s="49"/>
      <c r="K63" s="49"/>
      <c r="L63" s="49"/>
      <c r="M63" s="49"/>
      <c r="N63" s="49"/>
      <c r="O63" s="49"/>
      <c r="P63" s="49"/>
      <c r="Q63" s="49"/>
      <c r="R63" s="49"/>
      <c r="S63" s="49"/>
      <c r="T63" s="49"/>
      <c r="U63" s="49"/>
      <c r="V63" s="49"/>
      <c r="W63" s="49"/>
      <c r="X63" s="49"/>
      <c r="Y63" s="49"/>
      <c r="Z63" s="49"/>
    </row>
    <row r="64" spans="1:26" x14ac:dyDescent="0.3">
      <c r="A64" s="49"/>
      <c r="B64" s="49"/>
      <c r="C64" s="49"/>
      <c r="D64" s="49"/>
      <c r="E64" s="49"/>
      <c r="F64" s="49"/>
      <c r="G64" s="49"/>
      <c r="H64" s="49"/>
      <c r="I64" s="49"/>
      <c r="J64" s="49"/>
      <c r="K64" s="49"/>
      <c r="L64" s="49"/>
      <c r="M64" s="49"/>
      <c r="N64" s="49"/>
      <c r="O64" s="49"/>
      <c r="P64" s="49"/>
      <c r="Q64" s="49"/>
      <c r="R64" s="49"/>
      <c r="S64" s="49"/>
      <c r="T64" s="49"/>
      <c r="U64" s="49"/>
      <c r="V64" s="49"/>
      <c r="W64" s="49"/>
      <c r="X64" s="49"/>
      <c r="Y64" s="49"/>
      <c r="Z64" s="49"/>
    </row>
    <row r="65" spans="1:26" x14ac:dyDescent="0.3">
      <c r="A65" s="49"/>
      <c r="B65" s="49"/>
      <c r="C65" s="49"/>
      <c r="D65" s="49"/>
      <c r="E65" s="49"/>
      <c r="F65" s="49"/>
      <c r="G65" s="49"/>
      <c r="H65" s="49"/>
      <c r="I65" s="49"/>
      <c r="J65" s="49"/>
      <c r="K65" s="49"/>
      <c r="L65" s="49"/>
      <c r="M65" s="49"/>
      <c r="N65" s="49"/>
      <c r="O65" s="49"/>
      <c r="P65" s="49"/>
      <c r="Q65" s="49"/>
      <c r="R65" s="49"/>
      <c r="S65" s="49"/>
      <c r="T65" s="49"/>
      <c r="U65" s="49"/>
      <c r="V65" s="49"/>
      <c r="W65" s="49"/>
      <c r="X65" s="49"/>
      <c r="Y65" s="49"/>
      <c r="Z65" s="49"/>
    </row>
    <row r="66" spans="1:26" x14ac:dyDescent="0.3">
      <c r="A66" s="49"/>
      <c r="B66" s="49"/>
      <c r="C66" s="49"/>
      <c r="D66" s="49"/>
      <c r="E66" s="49"/>
      <c r="F66" s="49"/>
      <c r="G66" s="49"/>
      <c r="H66" s="49"/>
      <c r="I66" s="49"/>
      <c r="J66" s="49"/>
      <c r="K66" s="49"/>
      <c r="L66" s="49"/>
      <c r="M66" s="49"/>
      <c r="N66" s="49"/>
      <c r="O66" s="49"/>
      <c r="P66" s="49"/>
      <c r="Q66" s="49"/>
      <c r="R66" s="49"/>
      <c r="S66" s="49"/>
      <c r="T66" s="49"/>
      <c r="U66" s="49"/>
      <c r="V66" s="49"/>
      <c r="W66" s="49"/>
      <c r="X66" s="49"/>
      <c r="Y66" s="49"/>
      <c r="Z66" s="49"/>
    </row>
    <row r="67" spans="1:26" x14ac:dyDescent="0.3">
      <c r="A67" s="49"/>
      <c r="B67" s="49"/>
      <c r="C67" s="49"/>
      <c r="D67" s="49"/>
      <c r="E67" s="49"/>
      <c r="F67" s="49"/>
      <c r="G67" s="49"/>
      <c r="H67" s="49"/>
      <c r="I67" s="49"/>
      <c r="J67" s="49"/>
      <c r="K67" s="49"/>
      <c r="L67" s="49"/>
      <c r="M67" s="49"/>
      <c r="N67" s="49"/>
      <c r="O67" s="49"/>
      <c r="P67" s="49"/>
      <c r="Q67" s="49"/>
      <c r="R67" s="49"/>
      <c r="S67" s="49"/>
      <c r="T67" s="49"/>
      <c r="U67" s="49"/>
      <c r="V67" s="49"/>
      <c r="W67" s="49"/>
      <c r="X67" s="49"/>
      <c r="Y67" s="49"/>
      <c r="Z67" s="49"/>
    </row>
    <row r="68" spans="1:26" x14ac:dyDescent="0.3">
      <c r="A68" s="49"/>
      <c r="B68" s="49"/>
      <c r="C68" s="49"/>
      <c r="D68" s="49"/>
      <c r="E68" s="49"/>
      <c r="F68" s="49"/>
      <c r="G68" s="49"/>
      <c r="H68" s="49"/>
      <c r="I68" s="49"/>
      <c r="J68" s="49"/>
      <c r="K68" s="49"/>
      <c r="L68" s="49"/>
      <c r="M68" s="49"/>
      <c r="N68" s="49"/>
      <c r="O68" s="49"/>
      <c r="P68" s="49"/>
      <c r="Q68" s="49"/>
      <c r="R68" s="49"/>
      <c r="S68" s="49"/>
      <c r="T68" s="49"/>
      <c r="U68" s="49"/>
      <c r="V68" s="49"/>
      <c r="W68" s="49"/>
      <c r="X68" s="49"/>
      <c r="Y68" s="49"/>
      <c r="Z68" s="49"/>
    </row>
    <row r="69" spans="1:26" x14ac:dyDescent="0.3">
      <c r="A69" s="49"/>
      <c r="B69" s="49"/>
      <c r="C69" s="49"/>
      <c r="D69" s="49"/>
      <c r="E69" s="49"/>
      <c r="F69" s="49"/>
      <c r="G69" s="49"/>
      <c r="H69" s="49"/>
      <c r="I69" s="49"/>
      <c r="J69" s="49"/>
      <c r="K69" s="49"/>
      <c r="L69" s="49"/>
      <c r="M69" s="49"/>
      <c r="N69" s="49"/>
      <c r="O69" s="49"/>
      <c r="P69" s="49"/>
      <c r="Q69" s="49"/>
      <c r="R69" s="49"/>
      <c r="S69" s="49"/>
      <c r="T69" s="49"/>
      <c r="U69" s="49"/>
      <c r="V69" s="49"/>
      <c r="W69" s="49"/>
      <c r="X69" s="49"/>
      <c r="Y69" s="49"/>
      <c r="Z69" s="49"/>
    </row>
    <row r="70" spans="1:26" x14ac:dyDescent="0.3">
      <c r="A70" s="49"/>
      <c r="B70" s="49"/>
      <c r="C70" s="49"/>
      <c r="D70" s="49"/>
      <c r="E70" s="49"/>
      <c r="F70" s="49"/>
      <c r="G70" s="49"/>
      <c r="H70" s="49"/>
      <c r="I70" s="49"/>
      <c r="J70" s="49"/>
      <c r="K70" s="49"/>
      <c r="L70" s="49"/>
      <c r="M70" s="49"/>
      <c r="N70" s="49"/>
      <c r="O70" s="49"/>
      <c r="P70" s="49"/>
      <c r="Q70" s="49"/>
      <c r="R70" s="49"/>
      <c r="S70" s="49"/>
      <c r="T70" s="49"/>
      <c r="U70" s="49"/>
      <c r="V70" s="49"/>
      <c r="W70" s="49"/>
      <c r="X70" s="49"/>
      <c r="Y70" s="49"/>
      <c r="Z70" s="49"/>
    </row>
    <row r="71" spans="1:26" x14ac:dyDescent="0.3">
      <c r="A71" s="49"/>
      <c r="B71" s="49"/>
      <c r="C71" s="49"/>
      <c r="D71" s="49"/>
      <c r="E71" s="49"/>
      <c r="F71" s="49"/>
      <c r="G71" s="49"/>
      <c r="H71" s="49"/>
      <c r="I71" s="49"/>
      <c r="J71" s="49"/>
      <c r="K71" s="49"/>
      <c r="L71" s="49"/>
      <c r="M71" s="49"/>
      <c r="N71" s="49"/>
      <c r="O71" s="49"/>
      <c r="P71" s="49"/>
      <c r="Q71" s="49"/>
      <c r="R71" s="49"/>
      <c r="S71" s="49"/>
      <c r="T71" s="49"/>
      <c r="U71" s="49"/>
      <c r="V71" s="49"/>
      <c r="W71" s="49"/>
      <c r="X71" s="49"/>
      <c r="Y71" s="49"/>
      <c r="Z71" s="49"/>
    </row>
    <row r="72" spans="1:26" x14ac:dyDescent="0.3">
      <c r="A72" s="49"/>
      <c r="B72" s="49"/>
      <c r="C72" s="49"/>
      <c r="D72" s="49"/>
      <c r="E72" s="49"/>
      <c r="F72" s="49"/>
      <c r="G72" s="49"/>
      <c r="H72" s="49"/>
      <c r="I72" s="49"/>
      <c r="J72" s="49"/>
      <c r="K72" s="49"/>
      <c r="L72" s="49"/>
      <c r="M72" s="49"/>
      <c r="N72" s="49"/>
      <c r="O72" s="49"/>
      <c r="P72" s="49"/>
      <c r="Q72" s="49"/>
      <c r="R72" s="49"/>
      <c r="S72" s="49"/>
      <c r="T72" s="49"/>
      <c r="U72" s="49"/>
      <c r="V72" s="49"/>
      <c r="W72" s="49"/>
      <c r="X72" s="49"/>
      <c r="Y72" s="49"/>
      <c r="Z72" s="49"/>
    </row>
    <row r="73" spans="1:26" x14ac:dyDescent="0.3">
      <c r="A73" s="49"/>
      <c r="B73" s="49"/>
      <c r="C73" s="49"/>
      <c r="D73" s="49"/>
      <c r="E73" s="49"/>
      <c r="F73" s="49"/>
      <c r="G73" s="49"/>
      <c r="H73" s="49"/>
      <c r="I73" s="49"/>
      <c r="J73" s="49"/>
      <c r="K73" s="49"/>
      <c r="L73" s="49"/>
      <c r="M73" s="49"/>
      <c r="N73" s="49"/>
      <c r="O73" s="49"/>
      <c r="P73" s="49"/>
      <c r="Q73" s="49"/>
      <c r="R73" s="49"/>
      <c r="S73" s="49"/>
      <c r="T73" s="49"/>
      <c r="U73" s="49"/>
      <c r="V73" s="49"/>
      <c r="W73" s="49"/>
      <c r="X73" s="49"/>
      <c r="Y73" s="49"/>
      <c r="Z73" s="49"/>
    </row>
    <row r="74" spans="1:26" x14ac:dyDescent="0.3">
      <c r="A74" s="49"/>
      <c r="B74" s="49"/>
      <c r="C74" s="49"/>
      <c r="D74" s="49"/>
      <c r="E74" s="49"/>
      <c r="F74" s="49"/>
      <c r="G74" s="49"/>
      <c r="H74" s="49"/>
      <c r="I74" s="49"/>
      <c r="J74" s="49"/>
      <c r="K74" s="49"/>
      <c r="L74" s="49"/>
      <c r="M74" s="49"/>
      <c r="N74" s="49"/>
      <c r="O74" s="49"/>
      <c r="P74" s="49"/>
      <c r="Q74" s="49"/>
      <c r="R74" s="49"/>
      <c r="S74" s="49"/>
      <c r="T74" s="49"/>
      <c r="U74" s="49"/>
      <c r="V74" s="49"/>
      <c r="W74" s="49"/>
      <c r="X74" s="49"/>
      <c r="Y74" s="49"/>
      <c r="Z74" s="49"/>
    </row>
    <row r="75" spans="1:26" x14ac:dyDescent="0.3">
      <c r="A75" s="49"/>
      <c r="B75" s="49"/>
      <c r="C75" s="49"/>
      <c r="D75" s="49"/>
      <c r="E75" s="49"/>
      <c r="F75" s="49"/>
      <c r="G75" s="49"/>
      <c r="H75" s="49"/>
      <c r="I75" s="49"/>
      <c r="J75" s="49"/>
      <c r="K75" s="49"/>
      <c r="L75" s="49"/>
      <c r="M75" s="49"/>
      <c r="N75" s="49"/>
      <c r="O75" s="49"/>
      <c r="P75" s="49"/>
      <c r="Q75" s="49"/>
      <c r="R75" s="49"/>
      <c r="S75" s="49"/>
      <c r="T75" s="49"/>
      <c r="U75" s="49"/>
      <c r="V75" s="49"/>
      <c r="W75" s="49"/>
      <c r="X75" s="49"/>
      <c r="Y75" s="49"/>
      <c r="Z75" s="49"/>
    </row>
    <row r="76" spans="1:26" x14ac:dyDescent="0.3">
      <c r="A76" s="49"/>
      <c r="B76" s="49"/>
      <c r="C76" s="49"/>
      <c r="D76" s="49"/>
      <c r="E76" s="49"/>
      <c r="F76" s="49"/>
      <c r="G76" s="49"/>
      <c r="H76" s="49"/>
      <c r="I76" s="49"/>
      <c r="J76" s="49"/>
      <c r="K76" s="49"/>
      <c r="L76" s="49"/>
      <c r="M76" s="49"/>
      <c r="N76" s="49"/>
      <c r="O76" s="49"/>
      <c r="P76" s="49"/>
      <c r="Q76" s="49"/>
      <c r="R76" s="49"/>
      <c r="S76" s="49"/>
      <c r="T76" s="49"/>
      <c r="U76" s="49"/>
      <c r="V76" s="49"/>
      <c r="W76" s="49"/>
      <c r="X76" s="49"/>
      <c r="Y76" s="49"/>
      <c r="Z76" s="49"/>
    </row>
    <row r="77" spans="1:26" x14ac:dyDescent="0.3">
      <c r="A77" s="49"/>
      <c r="B77" s="49"/>
      <c r="C77" s="49"/>
      <c r="D77" s="49"/>
      <c r="E77" s="49"/>
      <c r="F77" s="49"/>
      <c r="G77" s="49"/>
      <c r="H77" s="49"/>
      <c r="I77" s="49"/>
      <c r="J77" s="49"/>
      <c r="K77" s="49"/>
      <c r="L77" s="49"/>
      <c r="M77" s="49"/>
      <c r="N77" s="49"/>
      <c r="O77" s="49"/>
      <c r="P77" s="49"/>
      <c r="Q77" s="49"/>
      <c r="R77" s="49"/>
      <c r="S77" s="49"/>
      <c r="T77" s="49"/>
      <c r="U77" s="49"/>
      <c r="V77" s="49"/>
      <c r="W77" s="49"/>
      <c r="X77" s="49"/>
      <c r="Y77" s="49"/>
      <c r="Z77" s="49"/>
    </row>
    <row r="78" spans="1:26" x14ac:dyDescent="0.3">
      <c r="A78" s="49"/>
      <c r="B78" s="49"/>
      <c r="C78" s="49"/>
      <c r="D78" s="49"/>
      <c r="E78" s="49"/>
      <c r="F78" s="49"/>
      <c r="G78" s="49"/>
      <c r="H78" s="49"/>
      <c r="I78" s="49"/>
      <c r="J78" s="49"/>
      <c r="K78" s="49"/>
      <c r="L78" s="49"/>
      <c r="M78" s="49"/>
      <c r="N78" s="49"/>
      <c r="O78" s="49"/>
      <c r="P78" s="49"/>
      <c r="Q78" s="49"/>
      <c r="R78" s="49"/>
      <c r="S78" s="49"/>
      <c r="T78" s="49"/>
      <c r="U78" s="49"/>
      <c r="V78" s="49"/>
      <c r="W78" s="49"/>
      <c r="X78" s="49"/>
      <c r="Y78" s="49"/>
      <c r="Z78" s="49"/>
    </row>
    <row r="79" spans="1:26" x14ac:dyDescent="0.3">
      <c r="A79" s="49"/>
      <c r="B79" s="49"/>
      <c r="C79" s="49"/>
      <c r="D79" s="49"/>
      <c r="E79" s="49"/>
      <c r="F79" s="49"/>
      <c r="G79" s="49"/>
      <c r="H79" s="49"/>
      <c r="I79" s="49"/>
      <c r="J79" s="49"/>
      <c r="K79" s="49"/>
      <c r="L79" s="49"/>
      <c r="M79" s="49"/>
      <c r="N79" s="49"/>
      <c r="O79" s="49"/>
      <c r="P79" s="49"/>
      <c r="Q79" s="49"/>
      <c r="R79" s="49"/>
      <c r="S79" s="49"/>
      <c r="T79" s="49"/>
      <c r="U79" s="49"/>
      <c r="V79" s="49"/>
      <c r="W79" s="49"/>
      <c r="X79" s="49"/>
      <c r="Y79" s="49"/>
      <c r="Z79" s="49"/>
    </row>
    <row r="80" spans="1:26" x14ac:dyDescent="0.3">
      <c r="A80" s="49"/>
      <c r="B80" s="49"/>
      <c r="C80" s="49"/>
      <c r="D80" s="49"/>
      <c r="E80" s="49"/>
      <c r="F80" s="49"/>
      <c r="G80" s="49"/>
      <c r="H80" s="49"/>
      <c r="I80" s="49"/>
      <c r="J80" s="49"/>
      <c r="K80" s="49"/>
      <c r="L80" s="49"/>
      <c r="M80" s="49"/>
      <c r="N80" s="49"/>
      <c r="O80" s="49"/>
      <c r="P80" s="49"/>
      <c r="Q80" s="49"/>
      <c r="R80" s="49"/>
      <c r="S80" s="49"/>
      <c r="T80" s="49"/>
      <c r="U80" s="49"/>
      <c r="V80" s="49"/>
      <c r="W80" s="49"/>
      <c r="X80" s="49"/>
      <c r="Y80" s="49"/>
      <c r="Z80" s="49"/>
    </row>
    <row r="81" spans="1:26" x14ac:dyDescent="0.3">
      <c r="A81" s="49"/>
      <c r="B81" s="49"/>
      <c r="C81" s="49"/>
      <c r="D81" s="49"/>
      <c r="E81" s="49"/>
      <c r="F81" s="49"/>
      <c r="G81" s="49"/>
      <c r="H81" s="49"/>
      <c r="I81" s="49"/>
      <c r="J81" s="49"/>
      <c r="K81" s="49"/>
      <c r="L81" s="49"/>
      <c r="M81" s="49"/>
      <c r="N81" s="49"/>
      <c r="O81" s="49"/>
      <c r="P81" s="49"/>
      <c r="Q81" s="49"/>
      <c r="R81" s="49"/>
      <c r="S81" s="49"/>
      <c r="T81" s="49"/>
      <c r="U81" s="49"/>
      <c r="V81" s="49"/>
      <c r="W81" s="49"/>
      <c r="X81" s="49"/>
      <c r="Y81" s="49"/>
      <c r="Z81" s="49"/>
    </row>
    <row r="82" spans="1:26" x14ac:dyDescent="0.3">
      <c r="A82" s="49"/>
      <c r="B82" s="49"/>
      <c r="C82" s="49"/>
      <c r="D82" s="49"/>
      <c r="E82" s="49"/>
      <c r="F82" s="49"/>
      <c r="G82" s="49"/>
      <c r="H82" s="49"/>
      <c r="I82" s="49"/>
      <c r="J82" s="49"/>
      <c r="K82" s="49"/>
      <c r="L82" s="49"/>
      <c r="M82" s="49"/>
      <c r="N82" s="49"/>
      <c r="O82" s="49"/>
      <c r="P82" s="49"/>
      <c r="Q82" s="49"/>
      <c r="R82" s="49"/>
      <c r="S82" s="49"/>
      <c r="T82" s="49"/>
      <c r="U82" s="49"/>
      <c r="V82" s="49"/>
      <c r="W82" s="49"/>
      <c r="X82" s="49"/>
      <c r="Y82" s="49"/>
      <c r="Z82" s="49"/>
    </row>
    <row r="83" spans="1:26" x14ac:dyDescent="0.3">
      <c r="A83" s="49"/>
      <c r="B83" s="49"/>
      <c r="C83" s="49"/>
      <c r="D83" s="49"/>
      <c r="E83" s="49"/>
      <c r="F83" s="49"/>
      <c r="G83" s="49"/>
      <c r="H83" s="49"/>
      <c r="I83" s="49"/>
      <c r="J83" s="49"/>
      <c r="K83" s="49"/>
      <c r="L83" s="49"/>
      <c r="M83" s="49"/>
      <c r="N83" s="49"/>
      <c r="O83" s="49"/>
      <c r="P83" s="49"/>
      <c r="Q83" s="49"/>
      <c r="R83" s="49"/>
      <c r="S83" s="49"/>
      <c r="T83" s="49"/>
      <c r="U83" s="49"/>
      <c r="V83" s="49"/>
      <c r="W83" s="49"/>
      <c r="X83" s="49"/>
      <c r="Y83" s="49"/>
      <c r="Z83" s="49"/>
    </row>
    <row r="84" spans="1:26" x14ac:dyDescent="0.3">
      <c r="A84" s="49"/>
      <c r="B84" s="49"/>
      <c r="C84" s="49"/>
      <c r="D84" s="49"/>
      <c r="E84" s="49"/>
      <c r="F84" s="49"/>
      <c r="G84" s="49"/>
      <c r="H84" s="49"/>
      <c r="I84" s="49"/>
      <c r="J84" s="49"/>
      <c r="K84" s="49"/>
      <c r="L84" s="49"/>
      <c r="M84" s="49"/>
      <c r="N84" s="49"/>
      <c r="O84" s="49"/>
      <c r="P84" s="49"/>
      <c r="Q84" s="49"/>
      <c r="R84" s="49"/>
      <c r="S84" s="49"/>
      <c r="T84" s="49"/>
      <c r="U84" s="49"/>
      <c r="V84" s="49"/>
      <c r="W84" s="49"/>
      <c r="X84" s="49"/>
      <c r="Y84" s="49"/>
      <c r="Z84" s="49"/>
    </row>
    <row r="85" spans="1:26" x14ac:dyDescent="0.3">
      <c r="A85" s="49"/>
      <c r="B85" s="49"/>
      <c r="C85" s="49"/>
      <c r="D85" s="49"/>
      <c r="E85" s="49"/>
      <c r="F85" s="49"/>
      <c r="G85" s="49"/>
      <c r="H85" s="49"/>
      <c r="I85" s="49"/>
      <c r="J85" s="49"/>
      <c r="K85" s="49"/>
      <c r="L85" s="49"/>
      <c r="M85" s="49"/>
      <c r="N85" s="49"/>
      <c r="O85" s="49"/>
      <c r="P85" s="49"/>
      <c r="Q85" s="49"/>
      <c r="R85" s="49"/>
      <c r="S85" s="49"/>
      <c r="T85" s="49"/>
      <c r="U85" s="49"/>
      <c r="V85" s="49"/>
      <c r="W85" s="49"/>
      <c r="X85" s="49"/>
      <c r="Y85" s="49"/>
      <c r="Z85" s="49"/>
    </row>
    <row r="86" spans="1:26" x14ac:dyDescent="0.3">
      <c r="A86" s="49"/>
      <c r="B86" s="49"/>
      <c r="C86" s="49"/>
      <c r="D86" s="49"/>
      <c r="E86" s="49"/>
      <c r="F86" s="49"/>
      <c r="G86" s="49"/>
      <c r="H86" s="49"/>
      <c r="I86" s="49"/>
      <c r="J86" s="49"/>
      <c r="K86" s="49"/>
      <c r="L86" s="49"/>
      <c r="M86" s="49"/>
      <c r="N86" s="49"/>
      <c r="O86" s="49"/>
      <c r="P86" s="49"/>
      <c r="Q86" s="49"/>
      <c r="R86" s="49"/>
      <c r="S86" s="49"/>
      <c r="T86" s="49"/>
      <c r="U86" s="49"/>
      <c r="V86" s="49"/>
      <c r="W86" s="49"/>
      <c r="X86" s="49"/>
      <c r="Y86" s="49"/>
      <c r="Z86" s="49"/>
    </row>
    <row r="87" spans="1:26" x14ac:dyDescent="0.3">
      <c r="A87" s="49"/>
      <c r="B87" s="49"/>
      <c r="C87" s="49"/>
      <c r="D87" s="49"/>
      <c r="E87" s="49"/>
      <c r="F87" s="49"/>
      <c r="G87" s="49"/>
      <c r="H87" s="49"/>
      <c r="I87" s="49"/>
      <c r="J87" s="49"/>
      <c r="K87" s="49"/>
      <c r="L87" s="49"/>
      <c r="M87" s="49"/>
      <c r="N87" s="49"/>
      <c r="O87" s="49"/>
      <c r="P87" s="49"/>
      <c r="Q87" s="49"/>
      <c r="R87" s="49"/>
      <c r="S87" s="49"/>
      <c r="T87" s="49"/>
      <c r="U87" s="49"/>
      <c r="V87" s="49"/>
      <c r="W87" s="49"/>
      <c r="X87" s="49"/>
      <c r="Y87" s="49"/>
      <c r="Z87" s="49"/>
    </row>
    <row r="88" spans="1:26" x14ac:dyDescent="0.3">
      <c r="A88" s="49"/>
      <c r="B88" s="49"/>
      <c r="C88" s="49"/>
      <c r="D88" s="49"/>
      <c r="E88" s="49"/>
      <c r="F88" s="49"/>
      <c r="G88" s="49"/>
      <c r="H88" s="49"/>
      <c r="I88" s="49"/>
      <c r="J88" s="49"/>
      <c r="K88" s="49"/>
      <c r="L88" s="49"/>
      <c r="M88" s="49"/>
      <c r="N88" s="49"/>
      <c r="O88" s="49"/>
      <c r="P88" s="49"/>
      <c r="Q88" s="49"/>
      <c r="R88" s="49"/>
      <c r="S88" s="49"/>
      <c r="T88" s="49"/>
      <c r="U88" s="49"/>
      <c r="V88" s="49"/>
      <c r="W88" s="49"/>
      <c r="X88" s="49"/>
      <c r="Y88" s="49"/>
      <c r="Z88" s="49"/>
    </row>
    <row r="89" spans="1:26" x14ac:dyDescent="0.3">
      <c r="A89" s="49"/>
      <c r="B89" s="49"/>
      <c r="C89" s="49"/>
      <c r="D89" s="49"/>
      <c r="E89" s="49"/>
      <c r="F89" s="49"/>
      <c r="G89" s="49"/>
      <c r="H89" s="49"/>
      <c r="I89" s="49"/>
      <c r="J89" s="49"/>
      <c r="K89" s="49"/>
      <c r="L89" s="49"/>
      <c r="M89" s="49"/>
      <c r="N89" s="49"/>
      <c r="O89" s="49"/>
      <c r="P89" s="49"/>
      <c r="Q89" s="49"/>
      <c r="R89" s="49"/>
      <c r="S89" s="49"/>
      <c r="T89" s="49"/>
      <c r="U89" s="49"/>
      <c r="V89" s="49"/>
      <c r="W89" s="49"/>
      <c r="X89" s="49"/>
      <c r="Y89" s="49"/>
      <c r="Z89" s="49"/>
    </row>
    <row r="90" spans="1:26" x14ac:dyDescent="0.3">
      <c r="A90" s="49"/>
      <c r="B90" s="49"/>
      <c r="C90" s="49"/>
      <c r="D90" s="49"/>
      <c r="E90" s="49"/>
      <c r="F90" s="49"/>
      <c r="G90" s="49"/>
      <c r="H90" s="49"/>
      <c r="I90" s="49"/>
      <c r="J90" s="49"/>
      <c r="K90" s="49"/>
      <c r="L90" s="49"/>
      <c r="M90" s="49"/>
      <c r="N90" s="49"/>
      <c r="O90" s="49"/>
      <c r="P90" s="49"/>
      <c r="Q90" s="49"/>
      <c r="R90" s="49"/>
      <c r="S90" s="49"/>
      <c r="T90" s="49"/>
      <c r="U90" s="49"/>
      <c r="V90" s="49"/>
      <c r="W90" s="49"/>
      <c r="X90" s="49"/>
      <c r="Y90" s="49"/>
      <c r="Z90" s="49"/>
    </row>
    <row r="91" spans="1:26" x14ac:dyDescent="0.3">
      <c r="A91" s="49"/>
      <c r="B91" s="49"/>
      <c r="C91" s="49"/>
      <c r="D91" s="49"/>
      <c r="E91" s="49"/>
      <c r="F91" s="49"/>
      <c r="G91" s="49"/>
      <c r="H91" s="49"/>
      <c r="I91" s="49"/>
      <c r="J91" s="49"/>
      <c r="K91" s="49"/>
      <c r="L91" s="49"/>
      <c r="M91" s="49"/>
      <c r="N91" s="49"/>
      <c r="O91" s="49"/>
      <c r="P91" s="49"/>
      <c r="Q91" s="49"/>
      <c r="R91" s="49"/>
      <c r="S91" s="49"/>
      <c r="T91" s="49"/>
      <c r="U91" s="49"/>
      <c r="V91" s="49"/>
      <c r="W91" s="49"/>
      <c r="X91" s="49"/>
      <c r="Y91" s="49"/>
      <c r="Z91" s="49"/>
    </row>
    <row r="92" spans="1:26" x14ac:dyDescent="0.3">
      <c r="A92" s="49"/>
      <c r="B92" s="49"/>
      <c r="C92" s="49"/>
      <c r="D92" s="49"/>
      <c r="E92" s="49"/>
      <c r="F92" s="49"/>
      <c r="G92" s="49"/>
      <c r="H92" s="49"/>
      <c r="I92" s="49"/>
      <c r="J92" s="49"/>
      <c r="K92" s="49"/>
      <c r="L92" s="49"/>
      <c r="M92" s="49"/>
      <c r="N92" s="49"/>
      <c r="O92" s="49"/>
      <c r="P92" s="49"/>
      <c r="Q92" s="49"/>
      <c r="R92" s="49"/>
      <c r="S92" s="49"/>
      <c r="T92" s="49"/>
      <c r="U92" s="49"/>
      <c r="V92" s="49"/>
      <c r="W92" s="49"/>
      <c r="X92" s="49"/>
      <c r="Y92" s="49"/>
      <c r="Z92" s="49"/>
    </row>
    <row r="93" spans="1:26" x14ac:dyDescent="0.3">
      <c r="A93" s="49"/>
      <c r="B93" s="49"/>
      <c r="C93" s="49"/>
      <c r="D93" s="49"/>
      <c r="E93" s="49"/>
      <c r="F93" s="49"/>
      <c r="G93" s="49"/>
      <c r="H93" s="49"/>
      <c r="I93" s="49"/>
      <c r="J93" s="49"/>
      <c r="K93" s="49"/>
      <c r="L93" s="49"/>
      <c r="M93" s="49"/>
      <c r="N93" s="49"/>
      <c r="O93" s="49"/>
      <c r="P93" s="49"/>
      <c r="Q93" s="49"/>
      <c r="R93" s="49"/>
      <c r="S93" s="49"/>
      <c r="T93" s="49"/>
      <c r="U93" s="49"/>
      <c r="V93" s="49"/>
      <c r="W93" s="49"/>
      <c r="X93" s="49"/>
      <c r="Y93" s="49"/>
      <c r="Z93" s="49"/>
    </row>
    <row r="94" spans="1:26" x14ac:dyDescent="0.3">
      <c r="A94" s="49"/>
      <c r="B94" s="49"/>
      <c r="C94" s="49"/>
      <c r="D94" s="49"/>
      <c r="E94" s="49"/>
      <c r="F94" s="49"/>
      <c r="G94" s="49"/>
      <c r="H94" s="49"/>
      <c r="I94" s="49"/>
      <c r="J94" s="49"/>
      <c r="K94" s="49"/>
      <c r="L94" s="49"/>
      <c r="M94" s="49"/>
      <c r="N94" s="49"/>
      <c r="O94" s="49"/>
      <c r="P94" s="49"/>
      <c r="Q94" s="49"/>
      <c r="R94" s="49"/>
      <c r="S94" s="49"/>
      <c r="T94" s="49"/>
      <c r="U94" s="49"/>
      <c r="V94" s="49"/>
      <c r="W94" s="49"/>
      <c r="X94" s="49"/>
      <c r="Y94" s="49"/>
      <c r="Z94" s="49"/>
    </row>
    <row r="95" spans="1:26" x14ac:dyDescent="0.3">
      <c r="A95" s="49"/>
      <c r="B95" s="49"/>
      <c r="C95" s="49"/>
      <c r="D95" s="49"/>
      <c r="E95" s="49"/>
      <c r="F95" s="49"/>
      <c r="G95" s="49"/>
      <c r="H95" s="49"/>
      <c r="I95" s="49"/>
      <c r="J95" s="49"/>
      <c r="K95" s="49"/>
      <c r="L95" s="49"/>
      <c r="M95" s="49"/>
      <c r="N95" s="49"/>
      <c r="O95" s="49"/>
      <c r="P95" s="49"/>
      <c r="Q95" s="49"/>
      <c r="R95" s="49"/>
      <c r="S95" s="49"/>
      <c r="T95" s="49"/>
      <c r="U95" s="49"/>
      <c r="V95" s="49"/>
      <c r="W95" s="49"/>
      <c r="X95" s="49"/>
      <c r="Y95" s="49"/>
      <c r="Z95" s="49"/>
    </row>
    <row r="96" spans="1:26" x14ac:dyDescent="0.3">
      <c r="A96" s="49"/>
      <c r="B96" s="49"/>
      <c r="C96" s="49"/>
      <c r="D96" s="49"/>
      <c r="E96" s="49"/>
      <c r="F96" s="49"/>
      <c r="G96" s="49"/>
      <c r="H96" s="49"/>
      <c r="I96" s="49"/>
      <c r="J96" s="49"/>
      <c r="K96" s="49"/>
      <c r="L96" s="49"/>
      <c r="M96" s="49"/>
      <c r="N96" s="49"/>
      <c r="O96" s="49"/>
      <c r="P96" s="49"/>
      <c r="Q96" s="49"/>
      <c r="R96" s="49"/>
      <c r="S96" s="49"/>
      <c r="T96" s="49"/>
      <c r="U96" s="49"/>
      <c r="V96" s="49"/>
      <c r="W96" s="49"/>
      <c r="X96" s="49"/>
      <c r="Y96" s="49"/>
      <c r="Z96" s="49"/>
    </row>
    <row r="97" spans="1:26" x14ac:dyDescent="0.3">
      <c r="A97" s="49"/>
      <c r="B97" s="49"/>
      <c r="C97" s="49"/>
      <c r="D97" s="49"/>
      <c r="E97" s="49"/>
      <c r="F97" s="49"/>
      <c r="G97" s="49"/>
      <c r="H97" s="49"/>
      <c r="I97" s="49"/>
      <c r="J97" s="49"/>
      <c r="K97" s="49"/>
      <c r="L97" s="49"/>
      <c r="M97" s="49"/>
      <c r="N97" s="49"/>
      <c r="O97" s="49"/>
      <c r="P97" s="49"/>
      <c r="Q97" s="49"/>
      <c r="R97" s="49"/>
      <c r="S97" s="49"/>
      <c r="T97" s="49"/>
      <c r="U97" s="49"/>
      <c r="V97" s="49"/>
      <c r="W97" s="49"/>
      <c r="X97" s="49"/>
      <c r="Y97" s="49"/>
      <c r="Z97" s="49"/>
    </row>
    <row r="98" spans="1:26" x14ac:dyDescent="0.3">
      <c r="A98" s="49"/>
      <c r="B98" s="49"/>
      <c r="C98" s="49"/>
      <c r="D98" s="49"/>
      <c r="E98" s="49"/>
      <c r="F98" s="49"/>
      <c r="G98" s="49"/>
      <c r="H98" s="49"/>
      <c r="I98" s="49"/>
      <c r="J98" s="49"/>
      <c r="K98" s="49"/>
      <c r="L98" s="49"/>
      <c r="M98" s="49"/>
      <c r="N98" s="49"/>
      <c r="O98" s="49"/>
      <c r="P98" s="49"/>
      <c r="Q98" s="49"/>
      <c r="R98" s="49"/>
      <c r="S98" s="49"/>
      <c r="T98" s="49"/>
      <c r="U98" s="49"/>
      <c r="V98" s="49"/>
      <c r="W98" s="49"/>
      <c r="X98" s="49"/>
      <c r="Y98" s="49"/>
      <c r="Z98" s="49"/>
    </row>
    <row r="99" spans="1:26" x14ac:dyDescent="0.3">
      <c r="A99" s="49"/>
      <c r="B99" s="49"/>
      <c r="C99" s="49"/>
      <c r="D99" s="49"/>
      <c r="E99" s="49"/>
      <c r="F99" s="49"/>
      <c r="G99" s="49"/>
      <c r="H99" s="49"/>
      <c r="I99" s="49"/>
      <c r="J99" s="49"/>
      <c r="K99" s="49"/>
      <c r="L99" s="49"/>
      <c r="M99" s="49"/>
      <c r="N99" s="49"/>
      <c r="O99" s="49"/>
      <c r="P99" s="49"/>
      <c r="Q99" s="49"/>
      <c r="R99" s="49"/>
      <c r="S99" s="49"/>
      <c r="T99" s="49"/>
      <c r="U99" s="49"/>
      <c r="V99" s="49"/>
      <c r="W99" s="49"/>
      <c r="X99" s="49"/>
      <c r="Y99" s="49"/>
      <c r="Z99" s="49"/>
    </row>
    <row r="100" spans="1:26" x14ac:dyDescent="0.3">
      <c r="A100" s="49"/>
      <c r="B100" s="49"/>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row>
  </sheetData>
  <sheetProtection algorithmName="SHA-512" hashValue="yKvqrRAYRXreH/Jgc24dxfYTZZJAZRmmvmLt68JUj6MTc20N2vHJFfSiw5JHfD/fmAJ/kdNlh0s/ukUUuXssFw==" saltValue="pIHezLCumIrj1mIWzH9MJA==" spinCount="100000" sheet="1" objects="1" scenarios="1"/>
  <pageMargins left="0.7" right="0.7" top="0.75" bottom="0.75" header="0.3" footer="0.3"/>
  <pageSetup paperSize="0" orientation="portrait" r:id="rId1"/>
  <headerFooter>
    <oddHeader>&amp;LWater Supply Plan: Supporting Tables</oddHeader>
    <oddFooter>&amp;LWorkbook Versions&amp;R&amp;P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76BC0-437E-477F-BA7B-6D541BDD2572}">
  <dimension ref="A1:DF70"/>
  <sheetViews>
    <sheetView workbookViewId="0"/>
  </sheetViews>
  <sheetFormatPr defaultColWidth="9.109375" defaultRowHeight="14.4" x14ac:dyDescent="0.3"/>
  <cols>
    <col min="1" max="1" width="18.88671875" style="1" customWidth="1"/>
    <col min="2" max="2" width="17.33203125" style="14" customWidth="1"/>
    <col min="3" max="3" width="17.33203125" style="29" customWidth="1"/>
    <col min="4" max="6" width="17.33203125" style="14" customWidth="1"/>
    <col min="7" max="7" width="20" style="14" customWidth="1"/>
    <col min="8" max="8" width="21.88671875" style="14" customWidth="1"/>
    <col min="9" max="12" width="17" style="14" customWidth="1"/>
    <col min="13" max="13" width="17" style="21" customWidth="1"/>
    <col min="14" max="14" width="12.44140625" style="21" bestFit="1" customWidth="1"/>
    <col min="15" max="15" width="14.33203125" style="21" customWidth="1"/>
    <col min="16" max="41" width="9.109375" style="21"/>
    <col min="42" max="72" width="9.109375" style="19"/>
    <col min="73" max="16384" width="9.109375" style="14"/>
  </cols>
  <sheetData>
    <row r="1" spans="1:110" s="73" customFormat="1" ht="288" customHeight="1" x14ac:dyDescent="0.3">
      <c r="A1" s="101" t="s">
        <v>999</v>
      </c>
      <c r="B1" s="440" t="s">
        <v>976</v>
      </c>
      <c r="C1" s="434"/>
      <c r="D1" s="434"/>
      <c r="E1" s="434"/>
      <c r="F1" s="434"/>
      <c r="G1" s="434"/>
      <c r="H1" s="434"/>
      <c r="I1" s="434"/>
      <c r="J1" s="434"/>
      <c r="K1" s="434"/>
      <c r="L1" s="435"/>
    </row>
    <row r="2" spans="1:110" s="66" customFormat="1" ht="73.5" customHeight="1" x14ac:dyDescent="0.3">
      <c r="A2" s="390"/>
      <c r="B2" s="438" t="s">
        <v>459</v>
      </c>
      <c r="C2" s="439"/>
      <c r="D2" s="439"/>
      <c r="E2" s="439"/>
      <c r="F2" s="439"/>
      <c r="G2" s="439"/>
    </row>
    <row r="3" spans="1:110" s="41" customFormat="1" ht="79.5" customHeight="1" thickBot="1" x14ac:dyDescent="0.35">
      <c r="A3" s="393" t="s">
        <v>26</v>
      </c>
      <c r="B3" s="391" t="s">
        <v>723</v>
      </c>
      <c r="C3" s="392" t="s">
        <v>724</v>
      </c>
      <c r="D3" s="392" t="s">
        <v>725</v>
      </c>
      <c r="E3" s="392" t="s">
        <v>726</v>
      </c>
      <c r="F3" s="392" t="s">
        <v>148</v>
      </c>
      <c r="G3" s="373" t="s">
        <v>727</v>
      </c>
      <c r="H3" s="22" t="s">
        <v>19</v>
      </c>
      <c r="I3" s="121" t="b">
        <f>+IF('1_Retail_Wholesale_Agreements'!C4&lt;&gt;"", CONCATENATE("Total water purchased from wholesale provider: ", '1_Retail_Wholesale_Agreements'!C4, " (Gallons per year)"))</f>
        <v>0</v>
      </c>
      <c r="J3" s="121" t="b">
        <f>+IF('1_Retail_Wholesale_Agreements'!C5&lt;&gt;"", CONCATENATE("Total water purchased from wholesale provider: ", '1_Retail_Wholesale_Agreements'!C5, " (Gallons per year)"))</f>
        <v>0</v>
      </c>
      <c r="K3" s="121" t="b">
        <f>+IF('1_Retail_Wholesale_Agreements'!C6&lt;&gt;"", CONCATENATE("Total water purchased from wholesale provider: ", '1_Retail_Wholesale_Agreements'!C6, " (Gallons per year)"))</f>
        <v>0</v>
      </c>
      <c r="L3" s="121" t="b">
        <f>+IF('1_Retail_Wholesale_Agreements'!C7&lt;&gt;"", CONCATENATE("Total water purchased from wholesale provider: ", '1_Retail_Wholesale_Agreements'!C7, " (Gallons per year)"))</f>
        <v>0</v>
      </c>
      <c r="M3" s="121" t="b">
        <f>+IF('1_Retail_Wholesale_Agreements'!C8&lt;&gt;"", CONCATENATE("Total water purchased from wholesale provider: ", '1_Retail_Wholesale_Agreements'!C8, " (Gallons per year)"))</f>
        <v>0</v>
      </c>
      <c r="N3" s="42" t="s">
        <v>374</v>
      </c>
      <c r="O3" s="42" t="s">
        <v>375</v>
      </c>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c r="AZ3" s="22"/>
      <c r="BA3" s="22"/>
      <c r="BB3" s="22"/>
      <c r="BC3" s="22"/>
      <c r="BD3" s="22"/>
      <c r="BE3" s="22"/>
      <c r="BF3" s="22"/>
      <c r="BG3" s="22"/>
      <c r="BH3" s="22"/>
      <c r="BI3" s="22"/>
      <c r="BJ3" s="22"/>
      <c r="BK3" s="22"/>
      <c r="BL3" s="22"/>
      <c r="BM3" s="22"/>
      <c r="BN3" s="22"/>
      <c r="BO3" s="22"/>
      <c r="BP3" s="22"/>
      <c r="BQ3" s="22"/>
      <c r="BR3" s="22"/>
      <c r="BS3" s="22"/>
      <c r="BT3" s="22"/>
      <c r="BU3" s="22"/>
      <c r="BV3" s="22"/>
      <c r="BW3" s="22"/>
      <c r="BX3" s="22"/>
      <c r="BY3" s="22"/>
      <c r="BZ3" s="22"/>
      <c r="CA3" s="22"/>
      <c r="CB3" s="22"/>
      <c r="CC3" s="22"/>
      <c r="CD3" s="22"/>
      <c r="CE3" s="22"/>
      <c r="CF3" s="22"/>
      <c r="CG3" s="22"/>
      <c r="CH3" s="22"/>
      <c r="CI3" s="22"/>
      <c r="CJ3" s="22"/>
      <c r="CK3" s="22"/>
      <c r="CL3" s="22"/>
      <c r="CM3" s="22"/>
      <c r="CN3" s="22"/>
      <c r="CO3" s="22"/>
      <c r="CP3" s="22"/>
      <c r="CQ3" s="22"/>
      <c r="CR3" s="22"/>
      <c r="CS3" s="22"/>
      <c r="CT3" s="22"/>
      <c r="CU3" s="22"/>
      <c r="CV3" s="22"/>
      <c r="CW3" s="22"/>
      <c r="CX3" s="22"/>
      <c r="CY3" s="22"/>
      <c r="CZ3" s="22"/>
      <c r="DA3" s="22"/>
      <c r="DB3" s="22"/>
      <c r="DC3" s="22"/>
      <c r="DD3" s="22"/>
      <c r="DE3" s="22"/>
      <c r="DF3" s="22"/>
    </row>
    <row r="4" spans="1:110" s="27" customFormat="1" ht="15.6" thickTop="1" thickBot="1" x14ac:dyDescent="0.35">
      <c r="A4" s="30">
        <v>2016</v>
      </c>
      <c r="B4" s="104"/>
      <c r="C4" s="104"/>
      <c r="D4" s="104"/>
      <c r="E4" s="104"/>
      <c r="F4" s="122"/>
      <c r="G4" s="270">
        <f t="shared" ref="G4:G16" si="0">+SUM(B4,I4:M4)</f>
        <v>0</v>
      </c>
      <c r="H4" s="154"/>
      <c r="I4" s="104"/>
      <c r="J4" s="104"/>
      <c r="K4" s="104"/>
      <c r="L4" s="104"/>
      <c r="M4" s="104"/>
      <c r="N4" s="323">
        <f t="shared" ref="N4:N7" si="1">+MAX(MAX(B4:B16),MAX(G4:G16))</f>
        <v>0</v>
      </c>
      <c r="O4" s="323">
        <f t="shared" ref="O4:O7" si="2">+MAX(MAX(B4:B16),MAX(G4:G16))</f>
        <v>0</v>
      </c>
      <c r="P4" s="119"/>
      <c r="Q4" s="119"/>
      <c r="R4" s="119"/>
      <c r="S4" s="119"/>
      <c r="T4" s="119"/>
      <c r="U4" s="119"/>
      <c r="V4" s="119"/>
      <c r="W4" s="119"/>
      <c r="X4" s="119"/>
      <c r="Y4" s="119"/>
      <c r="Z4" s="119"/>
      <c r="AA4" s="119"/>
      <c r="AB4" s="119"/>
      <c r="AC4" s="119"/>
      <c r="AD4" s="119"/>
      <c r="AE4" s="119"/>
      <c r="AF4" s="119"/>
      <c r="AG4" s="119"/>
      <c r="AH4" s="119"/>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c r="BN4" s="23"/>
      <c r="BO4" s="23"/>
      <c r="BP4" s="23"/>
      <c r="BQ4" s="23"/>
      <c r="BR4" s="23"/>
      <c r="BS4" s="23"/>
      <c r="BT4" s="23"/>
      <c r="BU4" s="23"/>
      <c r="BV4" s="23"/>
      <c r="BW4" s="23"/>
      <c r="BX4" s="23"/>
      <c r="BY4" s="23"/>
      <c r="BZ4" s="23"/>
      <c r="CA4" s="23"/>
      <c r="CB4" s="23"/>
      <c r="CC4" s="23"/>
      <c r="CD4" s="23"/>
      <c r="CE4" s="23"/>
      <c r="CF4" s="23"/>
      <c r="CG4" s="23"/>
      <c r="CH4" s="23"/>
      <c r="CI4" s="23"/>
      <c r="CJ4" s="23"/>
      <c r="CK4" s="23"/>
      <c r="CL4" s="23"/>
      <c r="CM4" s="23"/>
      <c r="CN4" s="23"/>
      <c r="CO4" s="23"/>
      <c r="CP4" s="23"/>
      <c r="CQ4" s="23"/>
      <c r="CR4" s="23"/>
      <c r="CS4" s="23"/>
      <c r="CT4" s="23"/>
      <c r="CU4" s="23"/>
      <c r="CV4" s="23"/>
      <c r="CW4" s="23"/>
      <c r="CX4" s="23"/>
      <c r="CY4" s="23"/>
      <c r="CZ4" s="23"/>
      <c r="DA4" s="23"/>
      <c r="DB4" s="23"/>
      <c r="DC4" s="23"/>
      <c r="DD4" s="23"/>
      <c r="DE4" s="23"/>
      <c r="DF4" s="23"/>
    </row>
    <row r="5" spans="1:110" s="28" customFormat="1" ht="15.6" thickTop="1" thickBot="1" x14ac:dyDescent="0.35">
      <c r="A5" s="31">
        <v>2017</v>
      </c>
      <c r="B5" s="104"/>
      <c r="C5" s="104"/>
      <c r="D5" s="104"/>
      <c r="E5" s="104"/>
      <c r="F5" s="122"/>
      <c r="G5" s="267">
        <f t="shared" si="0"/>
        <v>0</v>
      </c>
      <c r="H5" s="154"/>
      <c r="I5" s="104"/>
      <c r="J5" s="104"/>
      <c r="K5" s="104"/>
      <c r="L5" s="104"/>
      <c r="M5" s="104"/>
      <c r="N5" s="323" t="e">
        <f t="shared" si="1"/>
        <v>#DIV/0!</v>
      </c>
      <c r="O5" s="323" t="e">
        <f t="shared" si="2"/>
        <v>#DIV/0!</v>
      </c>
      <c r="P5" s="119"/>
      <c r="Q5" s="119"/>
      <c r="R5" s="119"/>
      <c r="S5" s="119"/>
      <c r="T5" s="119"/>
      <c r="U5" s="119"/>
      <c r="V5" s="119"/>
      <c r="W5" s="119"/>
      <c r="X5" s="119"/>
      <c r="Y5" s="119"/>
      <c r="Z5" s="119"/>
      <c r="AA5" s="119"/>
      <c r="AB5" s="119"/>
      <c r="AC5" s="119"/>
      <c r="AD5" s="119"/>
      <c r="AE5" s="119"/>
      <c r="AF5" s="119"/>
      <c r="AG5" s="119"/>
      <c r="AH5" s="119"/>
    </row>
    <row r="6" spans="1:110" s="28" customFormat="1" ht="15.6" thickTop="1" thickBot="1" x14ac:dyDescent="0.35">
      <c r="A6" s="31">
        <v>2018</v>
      </c>
      <c r="B6" s="104"/>
      <c r="C6" s="104"/>
      <c r="D6" s="104"/>
      <c r="E6" s="104"/>
      <c r="F6" s="122"/>
      <c r="G6" s="267">
        <f t="shared" si="0"/>
        <v>0</v>
      </c>
      <c r="H6" s="154"/>
      <c r="I6" s="104"/>
      <c r="J6" s="104"/>
      <c r="K6" s="104"/>
      <c r="L6" s="104"/>
      <c r="M6" s="104"/>
      <c r="N6" s="323" t="e">
        <f t="shared" si="1"/>
        <v>#DIV/0!</v>
      </c>
      <c r="O6" s="323" t="e">
        <f t="shared" si="2"/>
        <v>#DIV/0!</v>
      </c>
      <c r="P6" s="119"/>
      <c r="Q6" s="119"/>
      <c r="R6" s="119"/>
      <c r="S6" s="119"/>
      <c r="T6" s="119"/>
      <c r="U6" s="119"/>
      <c r="V6" s="119"/>
      <c r="W6" s="119"/>
      <c r="X6" s="119"/>
      <c r="Y6" s="119"/>
      <c r="Z6" s="119"/>
      <c r="AA6" s="119"/>
      <c r="AB6" s="119"/>
      <c r="AC6" s="119"/>
      <c r="AD6" s="119"/>
      <c r="AE6" s="119"/>
      <c r="AF6" s="119"/>
      <c r="AG6" s="119"/>
      <c r="AH6" s="119"/>
    </row>
    <row r="7" spans="1:110" s="28" customFormat="1" ht="15.6" thickTop="1" thickBot="1" x14ac:dyDescent="0.35">
      <c r="A7" s="31">
        <v>2019</v>
      </c>
      <c r="B7" s="104"/>
      <c r="C7" s="104"/>
      <c r="D7" s="104"/>
      <c r="E7" s="104"/>
      <c r="F7" s="122"/>
      <c r="G7" s="267">
        <f t="shared" si="0"/>
        <v>0</v>
      </c>
      <c r="H7" s="154"/>
      <c r="I7" s="104"/>
      <c r="J7" s="104"/>
      <c r="K7" s="104"/>
      <c r="L7" s="104"/>
      <c r="M7" s="104"/>
      <c r="N7" s="323" t="e">
        <f t="shared" si="1"/>
        <v>#DIV/0!</v>
      </c>
      <c r="O7" s="323" t="e">
        <f t="shared" si="2"/>
        <v>#DIV/0!</v>
      </c>
      <c r="P7" s="119"/>
      <c r="Q7" s="119"/>
      <c r="R7" s="119"/>
      <c r="S7" s="119"/>
      <c r="T7" s="119"/>
      <c r="U7" s="119"/>
      <c r="V7" s="119"/>
      <c r="W7" s="119"/>
      <c r="X7" s="119"/>
      <c r="Y7" s="119"/>
      <c r="Z7" s="119"/>
      <c r="AA7" s="119"/>
      <c r="AB7" s="119"/>
      <c r="AC7" s="119"/>
      <c r="AD7" s="119"/>
      <c r="AE7" s="119"/>
      <c r="AF7" s="119"/>
      <c r="AG7" s="119"/>
      <c r="AH7" s="119"/>
    </row>
    <row r="8" spans="1:110" s="28" customFormat="1" ht="15.6" thickTop="1" thickBot="1" x14ac:dyDescent="0.35">
      <c r="A8" s="31">
        <v>2020</v>
      </c>
      <c r="B8" s="104"/>
      <c r="C8" s="104"/>
      <c r="D8" s="104"/>
      <c r="E8" s="104"/>
      <c r="F8" s="122"/>
      <c r="G8" s="267">
        <f t="shared" si="0"/>
        <v>0</v>
      </c>
      <c r="H8" s="154"/>
      <c r="I8" s="104"/>
      <c r="J8" s="104"/>
      <c r="K8" s="104"/>
      <c r="L8" s="104"/>
      <c r="M8" s="104"/>
      <c r="N8" s="323" t="e">
        <f t="shared" ref="N8:N16" si="3">+MAX(MAX(B8:B19),MAX(G8:G19))</f>
        <v>#DIV/0!</v>
      </c>
      <c r="O8" s="323" t="e">
        <f t="shared" ref="O8:O16" si="4">+MAX(MAX(B8:B19),MAX(G8:G19))</f>
        <v>#DIV/0!</v>
      </c>
      <c r="P8" s="119"/>
      <c r="Q8" s="119"/>
      <c r="R8" s="119"/>
      <c r="S8" s="119"/>
      <c r="T8" s="119"/>
      <c r="U8" s="119"/>
      <c r="V8" s="119"/>
      <c r="W8" s="119"/>
      <c r="X8" s="119"/>
      <c r="Y8" s="119"/>
      <c r="Z8" s="119"/>
      <c r="AA8" s="119"/>
      <c r="AB8" s="119"/>
      <c r="AC8" s="119"/>
      <c r="AD8" s="119"/>
      <c r="AE8" s="119"/>
      <c r="AF8" s="119"/>
      <c r="AG8" s="119"/>
      <c r="AH8" s="119"/>
    </row>
    <row r="9" spans="1:110" s="28" customFormat="1" ht="15.6" thickTop="1" thickBot="1" x14ac:dyDescent="0.35">
      <c r="A9" s="31">
        <v>2021</v>
      </c>
      <c r="B9" s="104"/>
      <c r="C9" s="104"/>
      <c r="D9" s="104"/>
      <c r="E9" s="104"/>
      <c r="F9" s="122"/>
      <c r="G9" s="267">
        <f t="shared" si="0"/>
        <v>0</v>
      </c>
      <c r="H9" s="154"/>
      <c r="I9" s="104"/>
      <c r="J9" s="104"/>
      <c r="K9" s="104"/>
      <c r="L9" s="104"/>
      <c r="M9" s="104"/>
      <c r="N9" s="323" t="e">
        <f t="shared" si="3"/>
        <v>#DIV/0!</v>
      </c>
      <c r="O9" s="323" t="e">
        <f t="shared" si="4"/>
        <v>#DIV/0!</v>
      </c>
      <c r="P9" s="119"/>
      <c r="Q9" s="119"/>
      <c r="R9" s="119"/>
      <c r="S9" s="119"/>
      <c r="T9" s="119"/>
      <c r="U9" s="119"/>
      <c r="V9" s="119"/>
      <c r="W9" s="119"/>
      <c r="X9" s="119"/>
      <c r="Y9" s="119"/>
      <c r="Z9" s="119"/>
      <c r="AA9" s="119"/>
      <c r="AB9" s="119"/>
      <c r="AC9" s="119"/>
      <c r="AD9" s="119"/>
      <c r="AE9" s="119"/>
      <c r="AF9" s="119"/>
      <c r="AG9" s="119"/>
      <c r="AH9" s="119"/>
    </row>
    <row r="10" spans="1:110" s="28" customFormat="1" ht="15.6" thickTop="1" thickBot="1" x14ac:dyDescent="0.35">
      <c r="A10" s="31">
        <v>2022</v>
      </c>
      <c r="B10" s="104"/>
      <c r="C10" s="104"/>
      <c r="D10" s="104"/>
      <c r="E10" s="104"/>
      <c r="F10" s="122"/>
      <c r="G10" s="267">
        <f t="shared" si="0"/>
        <v>0</v>
      </c>
      <c r="H10" s="154"/>
      <c r="I10" s="104"/>
      <c r="J10" s="104"/>
      <c r="K10" s="104"/>
      <c r="L10" s="104"/>
      <c r="M10" s="104"/>
      <c r="N10" s="323" t="e">
        <f t="shared" si="3"/>
        <v>#DIV/0!</v>
      </c>
      <c r="O10" s="323" t="e">
        <f t="shared" si="4"/>
        <v>#DIV/0!</v>
      </c>
      <c r="P10" s="119"/>
      <c r="Q10" s="119"/>
      <c r="R10" s="119"/>
      <c r="S10" s="119"/>
      <c r="T10" s="119"/>
      <c r="U10" s="119"/>
      <c r="V10" s="119"/>
      <c r="W10" s="119"/>
      <c r="X10" s="119"/>
      <c r="Y10" s="119"/>
      <c r="Z10" s="119"/>
      <c r="AA10" s="119"/>
      <c r="AB10" s="119"/>
      <c r="AC10" s="119"/>
      <c r="AD10" s="119"/>
      <c r="AE10" s="119"/>
      <c r="AF10" s="119"/>
      <c r="AG10" s="119"/>
      <c r="AH10" s="119"/>
    </row>
    <row r="11" spans="1:110" s="28" customFormat="1" ht="15.6" thickTop="1" thickBot="1" x14ac:dyDescent="0.35">
      <c r="A11" s="31">
        <v>2023</v>
      </c>
      <c r="B11" s="104"/>
      <c r="C11" s="104"/>
      <c r="D11" s="104"/>
      <c r="E11" s="104"/>
      <c r="F11" s="122"/>
      <c r="G11" s="267">
        <f t="shared" si="0"/>
        <v>0</v>
      </c>
      <c r="H11" s="154"/>
      <c r="I11" s="104"/>
      <c r="J11" s="104"/>
      <c r="K11" s="104"/>
      <c r="L11" s="104"/>
      <c r="M11" s="104"/>
      <c r="N11" s="323" t="e">
        <f t="shared" si="3"/>
        <v>#DIV/0!</v>
      </c>
      <c r="O11" s="323" t="e">
        <f t="shared" si="4"/>
        <v>#DIV/0!</v>
      </c>
      <c r="P11" s="119"/>
      <c r="Q11" s="119"/>
      <c r="R11" s="119"/>
      <c r="S11" s="119"/>
      <c r="T11" s="119"/>
      <c r="U11" s="119"/>
      <c r="V11" s="119"/>
      <c r="W11" s="119"/>
      <c r="X11" s="119"/>
      <c r="Y11" s="119"/>
      <c r="Z11" s="119"/>
      <c r="AA11" s="119"/>
      <c r="AB11" s="119"/>
      <c r="AC11" s="119"/>
      <c r="AD11" s="119"/>
      <c r="AE11" s="119"/>
      <c r="AF11" s="119"/>
      <c r="AG11" s="119"/>
      <c r="AH11" s="119"/>
    </row>
    <row r="12" spans="1:110" s="28" customFormat="1" ht="15.6" thickTop="1" thickBot="1" x14ac:dyDescent="0.35">
      <c r="A12" s="31">
        <v>2024</v>
      </c>
      <c r="B12" s="104"/>
      <c r="C12" s="104"/>
      <c r="D12" s="104"/>
      <c r="E12" s="104"/>
      <c r="F12" s="122"/>
      <c r="G12" s="267">
        <f t="shared" si="0"/>
        <v>0</v>
      </c>
      <c r="H12" s="154"/>
      <c r="I12" s="104"/>
      <c r="J12" s="104"/>
      <c r="K12" s="104"/>
      <c r="L12" s="104"/>
      <c r="M12" s="104"/>
      <c r="N12" s="323" t="e">
        <f t="shared" si="3"/>
        <v>#DIV/0!</v>
      </c>
      <c r="O12" s="323" t="e">
        <f t="shared" si="4"/>
        <v>#DIV/0!</v>
      </c>
      <c r="P12" s="119"/>
      <c r="Q12" s="119"/>
      <c r="R12" s="119"/>
      <c r="S12" s="119"/>
      <c r="T12" s="119"/>
      <c r="U12" s="119"/>
      <c r="V12" s="119"/>
      <c r="W12" s="119"/>
      <c r="X12" s="119"/>
      <c r="Y12" s="119"/>
      <c r="Z12" s="119"/>
      <c r="AA12" s="119"/>
      <c r="AB12" s="119"/>
      <c r="AC12" s="119"/>
      <c r="AD12" s="119"/>
      <c r="AE12" s="119"/>
      <c r="AF12" s="119"/>
      <c r="AG12" s="119"/>
      <c r="AH12" s="119"/>
    </row>
    <row r="13" spans="1:110" s="28" customFormat="1" ht="15.6" thickTop="1" thickBot="1" x14ac:dyDescent="0.35">
      <c r="A13" s="31">
        <v>2025</v>
      </c>
      <c r="B13" s="104"/>
      <c r="C13" s="104"/>
      <c r="D13" s="104"/>
      <c r="E13" s="104"/>
      <c r="F13" s="122"/>
      <c r="G13" s="267">
        <f t="shared" si="0"/>
        <v>0</v>
      </c>
      <c r="H13" s="154"/>
      <c r="I13" s="104"/>
      <c r="J13" s="104"/>
      <c r="K13" s="104"/>
      <c r="L13" s="104"/>
      <c r="M13" s="104"/>
      <c r="N13" s="323" t="e">
        <f t="shared" si="3"/>
        <v>#DIV/0!</v>
      </c>
      <c r="O13" s="323" t="e">
        <f t="shared" si="4"/>
        <v>#DIV/0!</v>
      </c>
      <c r="P13" s="119"/>
      <c r="Q13" s="119"/>
      <c r="R13" s="119"/>
      <c r="S13" s="119"/>
      <c r="T13" s="119"/>
      <c r="U13" s="119"/>
      <c r="V13" s="119"/>
      <c r="W13" s="119"/>
      <c r="X13" s="119"/>
      <c r="Y13" s="119"/>
      <c r="Z13" s="119"/>
      <c r="AA13" s="119"/>
      <c r="AB13" s="119"/>
      <c r="AC13" s="119"/>
      <c r="AD13" s="119"/>
      <c r="AE13" s="119"/>
      <c r="AF13" s="119"/>
      <c r="AG13" s="119"/>
      <c r="AH13" s="119"/>
    </row>
    <row r="14" spans="1:110" s="28" customFormat="1" ht="15.6" thickTop="1" thickBot="1" x14ac:dyDescent="0.35">
      <c r="A14" s="31">
        <v>2026</v>
      </c>
      <c r="B14" s="104"/>
      <c r="C14" s="104"/>
      <c r="D14" s="104"/>
      <c r="E14" s="104"/>
      <c r="F14" s="122"/>
      <c r="G14" s="267">
        <f t="shared" si="0"/>
        <v>0</v>
      </c>
      <c r="H14" s="154"/>
      <c r="I14" s="104"/>
      <c r="J14" s="104"/>
      <c r="K14" s="104"/>
      <c r="L14" s="104"/>
      <c r="M14" s="104"/>
      <c r="N14" s="323" t="e">
        <f t="shared" si="3"/>
        <v>#DIV/0!</v>
      </c>
      <c r="O14" s="323" t="e">
        <f t="shared" si="4"/>
        <v>#DIV/0!</v>
      </c>
      <c r="P14" s="119"/>
      <c r="Q14" s="119"/>
      <c r="R14" s="119"/>
      <c r="S14" s="119"/>
      <c r="T14" s="119"/>
      <c r="U14" s="119"/>
      <c r="V14" s="119"/>
      <c r="W14" s="119"/>
      <c r="X14" s="119"/>
      <c r="Y14" s="119"/>
      <c r="Z14" s="119"/>
      <c r="AA14" s="119"/>
      <c r="AB14" s="119"/>
      <c r="AC14" s="119"/>
      <c r="AD14" s="119"/>
      <c r="AE14" s="119"/>
      <c r="AF14" s="119"/>
      <c r="AG14" s="119"/>
      <c r="AH14" s="119"/>
    </row>
    <row r="15" spans="1:110" s="28" customFormat="1" ht="15.6" thickTop="1" thickBot="1" x14ac:dyDescent="0.35">
      <c r="A15" s="31">
        <v>2027</v>
      </c>
      <c r="B15" s="104"/>
      <c r="C15" s="104"/>
      <c r="D15" s="104"/>
      <c r="E15" s="104"/>
      <c r="F15" s="122"/>
      <c r="G15" s="267">
        <f t="shared" si="0"/>
        <v>0</v>
      </c>
      <c r="H15" s="154"/>
      <c r="I15" s="104"/>
      <c r="J15" s="104"/>
      <c r="K15" s="104"/>
      <c r="L15" s="104"/>
      <c r="M15" s="104"/>
      <c r="N15" s="323" t="e">
        <f t="shared" si="3"/>
        <v>#DIV/0!</v>
      </c>
      <c r="O15" s="323" t="e">
        <f t="shared" si="4"/>
        <v>#DIV/0!</v>
      </c>
      <c r="P15" s="119"/>
      <c r="Q15" s="119"/>
      <c r="R15" s="119"/>
      <c r="S15" s="119"/>
      <c r="T15" s="119"/>
      <c r="U15" s="119"/>
      <c r="V15" s="119"/>
      <c r="W15" s="119"/>
      <c r="X15" s="119"/>
      <c r="Y15" s="119"/>
      <c r="Z15" s="119"/>
      <c r="AA15" s="119"/>
      <c r="AB15" s="119"/>
      <c r="AC15" s="119"/>
      <c r="AD15" s="119"/>
      <c r="AE15" s="119"/>
      <c r="AF15" s="119"/>
      <c r="AG15" s="119"/>
      <c r="AH15" s="119"/>
    </row>
    <row r="16" spans="1:110" s="28" customFormat="1" ht="15.6" thickTop="1" thickBot="1" x14ac:dyDescent="0.35">
      <c r="A16" s="31">
        <v>2028</v>
      </c>
      <c r="B16" s="104"/>
      <c r="C16" s="104"/>
      <c r="D16" s="104"/>
      <c r="E16" s="104"/>
      <c r="F16" s="122"/>
      <c r="G16" s="267">
        <f t="shared" si="0"/>
        <v>0</v>
      </c>
      <c r="H16" s="154"/>
      <c r="I16" s="104"/>
      <c r="J16" s="104"/>
      <c r="K16" s="104"/>
      <c r="L16" s="104"/>
      <c r="M16" s="104"/>
      <c r="N16" s="323" t="e">
        <f t="shared" si="3"/>
        <v>#DIV/0!</v>
      </c>
      <c r="O16" s="323" t="e">
        <f t="shared" si="4"/>
        <v>#DIV/0!</v>
      </c>
      <c r="P16" s="119"/>
      <c r="Q16" s="119"/>
      <c r="R16" s="119"/>
      <c r="S16" s="119"/>
      <c r="T16" s="119"/>
      <c r="U16" s="119"/>
      <c r="V16" s="119"/>
      <c r="W16" s="119"/>
      <c r="X16" s="119"/>
      <c r="Y16" s="119"/>
      <c r="Z16" s="119"/>
      <c r="AA16" s="119"/>
      <c r="AB16" s="119"/>
      <c r="AC16" s="119"/>
      <c r="AD16" s="119"/>
      <c r="AE16" s="119"/>
      <c r="AF16" s="119"/>
      <c r="AG16" s="119"/>
      <c r="AH16" s="119"/>
    </row>
    <row r="17" spans="1:41" s="33" customFormat="1" ht="30" thickTop="1" thickBot="1" x14ac:dyDescent="0.35">
      <c r="A17" s="32" t="s">
        <v>27</v>
      </c>
      <c r="B17" s="272" t="e">
        <f t="shared" ref="B17:E17" si="5">+AVERAGE(B4:B13)</f>
        <v>#DIV/0!</v>
      </c>
      <c r="C17" s="272" t="e">
        <f t="shared" si="5"/>
        <v>#DIV/0!</v>
      </c>
      <c r="D17" s="272" t="e">
        <f t="shared" si="5"/>
        <v>#DIV/0!</v>
      </c>
      <c r="E17" s="272" t="e">
        <f t="shared" si="5"/>
        <v>#DIV/0!</v>
      </c>
      <c r="F17" s="272" t="s">
        <v>28</v>
      </c>
      <c r="G17" s="271" t="e">
        <f>+AVERAGEIF(G4:G13, "&lt;&gt;0")</f>
        <v>#DIV/0!</v>
      </c>
      <c r="H17" s="142"/>
      <c r="I17" s="272" t="e">
        <f t="shared" ref="I17:M17" si="6">+AVERAGE(I4:I13)</f>
        <v>#DIV/0!</v>
      </c>
      <c r="J17" s="272" t="e">
        <f t="shared" si="6"/>
        <v>#DIV/0!</v>
      </c>
      <c r="K17" s="272" t="e">
        <f t="shared" si="6"/>
        <v>#DIV/0!</v>
      </c>
      <c r="L17" s="272" t="e">
        <f t="shared" si="6"/>
        <v>#DIV/0!</v>
      </c>
      <c r="M17" s="272" t="e">
        <f t="shared" si="6"/>
        <v>#DIV/0!</v>
      </c>
      <c r="N17" s="340"/>
      <c r="O17" s="341"/>
      <c r="P17" s="120"/>
      <c r="Q17" s="120"/>
      <c r="R17" s="120"/>
      <c r="S17" s="120"/>
      <c r="T17" s="120"/>
      <c r="U17" s="120"/>
      <c r="V17" s="120"/>
      <c r="W17" s="120"/>
      <c r="X17" s="120"/>
      <c r="Y17" s="120"/>
      <c r="Z17" s="120"/>
      <c r="AA17" s="120"/>
      <c r="AB17" s="120"/>
      <c r="AC17" s="120"/>
      <c r="AD17" s="120"/>
      <c r="AE17" s="120"/>
      <c r="AF17" s="120"/>
      <c r="AG17" s="120"/>
      <c r="AH17" s="120"/>
    </row>
    <row r="18" spans="1:41" s="21" customFormat="1" ht="15" thickTop="1" x14ac:dyDescent="0.3">
      <c r="A18" s="24"/>
      <c r="C18" s="324"/>
    </row>
    <row r="19" spans="1:41" s="19" customFormat="1" x14ac:dyDescent="0.3">
      <c r="A19" s="21"/>
      <c r="B19" s="21"/>
      <c r="C19" s="324"/>
      <c r="D19" s="21"/>
      <c r="E19" s="21"/>
      <c r="F19" s="21"/>
      <c r="G19" s="21"/>
      <c r="H19" s="21"/>
      <c r="I19" s="21"/>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row>
    <row r="20" spans="1:41" s="19" customFormat="1" x14ac:dyDescent="0.3">
      <c r="A20" s="24"/>
      <c r="B20" s="21"/>
      <c r="C20" s="21"/>
      <c r="D20" s="21"/>
      <c r="E20" s="21"/>
      <c r="F20" s="21"/>
      <c r="G20" s="21"/>
      <c r="H20" s="21"/>
      <c r="I20" s="21"/>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row>
    <row r="21" spans="1:41" s="19" customFormat="1" x14ac:dyDescent="0.3">
      <c r="A21" s="24"/>
      <c r="B21" s="21"/>
      <c r="C21" s="21"/>
      <c r="D21" s="21"/>
      <c r="E21" s="21"/>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row>
    <row r="22" spans="1:41" s="19" customFormat="1" x14ac:dyDescent="0.3">
      <c r="A22" s="24"/>
      <c r="B22" s="21"/>
      <c r="C22" s="21"/>
      <c r="D22" s="21"/>
      <c r="E22" s="21"/>
      <c r="F22" s="21"/>
      <c r="G22" s="21"/>
      <c r="H22" s="21"/>
      <c r="I22" s="21"/>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row>
    <row r="23" spans="1:41" s="19" customFormat="1" x14ac:dyDescent="0.3">
      <c r="A23" s="21"/>
      <c r="B23" s="21"/>
      <c r="C23" s="21"/>
      <c r="D23" s="21"/>
      <c r="E23" s="21"/>
      <c r="F23" s="21"/>
      <c r="G23" s="21"/>
      <c r="H23" s="21"/>
      <c r="I23" s="21"/>
      <c r="J23" s="21"/>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row>
    <row r="24" spans="1:41" s="19" customFormat="1" x14ac:dyDescent="0.3">
      <c r="B24" s="21"/>
      <c r="C24" s="21"/>
      <c r="D24" s="21"/>
      <c r="E24" s="21"/>
      <c r="F24" s="21"/>
      <c r="G24" s="21"/>
      <c r="H24" s="21"/>
      <c r="I24" s="21"/>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row>
    <row r="25" spans="1:41" s="19" customFormat="1" x14ac:dyDescent="0.3">
      <c r="B25" s="21"/>
      <c r="C25" s="21"/>
      <c r="D25" s="21"/>
      <c r="E25" s="21"/>
      <c r="F25" s="21"/>
      <c r="G25" s="21"/>
      <c r="H25" s="21"/>
      <c r="I25" s="21"/>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row>
    <row r="26" spans="1:41" s="19" customFormat="1" x14ac:dyDescent="0.3">
      <c r="B26" s="21"/>
      <c r="C26" s="21"/>
      <c r="D26" s="21"/>
      <c r="E26" s="21"/>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row>
    <row r="27" spans="1:41" s="19" customFormat="1" x14ac:dyDescent="0.3">
      <c r="A27" s="194" t="s">
        <v>373</v>
      </c>
      <c r="B27" s="21"/>
      <c r="C27" s="21"/>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row>
    <row r="28" spans="1:41" s="19" customFormat="1" x14ac:dyDescent="0.3">
      <c r="A28" s="194" t="s">
        <v>368</v>
      </c>
      <c r="B28" s="21"/>
      <c r="C28" s="21"/>
      <c r="D28" s="21"/>
      <c r="E28" s="21"/>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row>
    <row r="29" spans="1:41" s="19" customFormat="1" x14ac:dyDescent="0.3">
      <c r="A29" s="194" t="s">
        <v>369</v>
      </c>
      <c r="B29" s="21"/>
      <c r="C29" s="21"/>
      <c r="D29" s="21"/>
      <c r="E29" s="21"/>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row>
    <row r="30" spans="1:41" s="19" customFormat="1" x14ac:dyDescent="0.3">
      <c r="A30" s="194" t="s">
        <v>370</v>
      </c>
      <c r="B30" s="21"/>
      <c r="C30" s="21"/>
      <c r="D30" s="21"/>
      <c r="E30" s="21"/>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row>
    <row r="31" spans="1:41" s="19" customFormat="1" x14ac:dyDescent="0.3">
      <c r="A31" s="194" t="s">
        <v>371</v>
      </c>
      <c r="B31" s="21"/>
      <c r="C31" s="21"/>
      <c r="D31" s="21"/>
      <c r="E31" s="21"/>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row>
    <row r="32" spans="1:41" s="19" customFormat="1" x14ac:dyDescent="0.3">
      <c r="A32" s="194" t="s">
        <v>372</v>
      </c>
      <c r="B32" s="21"/>
      <c r="C32" s="21"/>
      <c r="D32" s="21"/>
      <c r="E32" s="21"/>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row>
    <row r="33" spans="1:41" s="19" customFormat="1" x14ac:dyDescent="0.3">
      <c r="A33" s="24"/>
      <c r="B33" s="21"/>
      <c r="C33" s="21"/>
      <c r="D33" s="21"/>
      <c r="E33" s="21"/>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row>
    <row r="34" spans="1:41" s="19" customFormat="1" x14ac:dyDescent="0.3">
      <c r="A34" s="24"/>
      <c r="B34" s="21"/>
      <c r="C34" s="21"/>
      <c r="D34" s="21"/>
      <c r="E34" s="21"/>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row>
    <row r="35" spans="1:41" s="19" customFormat="1" x14ac:dyDescent="0.3">
      <c r="A35" s="24"/>
      <c r="B35" s="21"/>
      <c r="C35" s="21"/>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row>
    <row r="36" spans="1:41" s="19" customFormat="1" x14ac:dyDescent="0.3">
      <c r="A36" s="24"/>
      <c r="B36" s="21"/>
      <c r="C36" s="21"/>
      <c r="D36" s="21"/>
      <c r="E36" s="21"/>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row>
    <row r="37" spans="1:41" s="19" customFormat="1" x14ac:dyDescent="0.3">
      <c r="A37" s="24"/>
      <c r="B37" s="21"/>
      <c r="C37" s="21"/>
      <c r="D37" s="21"/>
      <c r="E37" s="21"/>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row>
    <row r="38" spans="1:41" s="19" customFormat="1" x14ac:dyDescent="0.3">
      <c r="A38" s="24"/>
      <c r="B38" s="21"/>
      <c r="C38" s="21"/>
      <c r="D38" s="21"/>
      <c r="E38" s="21"/>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row>
    <row r="39" spans="1:41" s="19" customFormat="1" x14ac:dyDescent="0.3">
      <c r="A39" s="24"/>
      <c r="B39" s="21"/>
      <c r="C39" s="21"/>
      <c r="D39" s="21"/>
      <c r="E39" s="21"/>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row>
    <row r="40" spans="1:41" s="19" customFormat="1" x14ac:dyDescent="0.3">
      <c r="A40" s="24"/>
      <c r="B40" s="21"/>
      <c r="C40" s="21"/>
      <c r="D40" s="21"/>
      <c r="E40" s="21"/>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row>
    <row r="41" spans="1:41" s="19" customFormat="1" x14ac:dyDescent="0.3">
      <c r="A41" s="24"/>
      <c r="B41" s="21"/>
      <c r="C41" s="21"/>
      <c r="D41" s="21"/>
      <c r="E41" s="21"/>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row>
    <row r="42" spans="1:41" s="19" customFormat="1" x14ac:dyDescent="0.3">
      <c r="A42" s="24"/>
      <c r="B42" s="21"/>
      <c r="C42" s="21"/>
      <c r="D42" s="21"/>
      <c r="E42" s="21"/>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row>
    <row r="43" spans="1:41" s="19" customFormat="1" x14ac:dyDescent="0.3">
      <c r="A43" s="24"/>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row>
    <row r="44" spans="1:41" s="19" customFormat="1" x14ac:dyDescent="0.3">
      <c r="A44" s="24"/>
      <c r="B44" s="21"/>
      <c r="C44" s="21"/>
      <c r="D44" s="21"/>
      <c r="E44" s="21"/>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row>
    <row r="45" spans="1:41" s="19" customFormat="1" x14ac:dyDescent="0.3">
      <c r="A45" s="24"/>
      <c r="B45" s="21"/>
      <c r="C45" s="21"/>
      <c r="D45" s="21"/>
      <c r="E45" s="21"/>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row>
    <row r="46" spans="1:41" s="19" customFormat="1" x14ac:dyDescent="0.3">
      <c r="A46" s="24"/>
      <c r="B46" s="21"/>
      <c r="C46" s="21"/>
      <c r="D46" s="21"/>
      <c r="E46" s="21"/>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row>
    <row r="47" spans="1:41" s="19" customFormat="1" x14ac:dyDescent="0.3">
      <c r="A47" s="24"/>
      <c r="B47" s="21"/>
      <c r="C47" s="21"/>
      <c r="D47" s="21"/>
      <c r="E47" s="21"/>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row>
    <row r="48" spans="1:41" s="19" customFormat="1" x14ac:dyDescent="0.3">
      <c r="A48" s="24"/>
      <c r="B48" s="21"/>
      <c r="C48" s="21"/>
      <c r="D48" s="21"/>
      <c r="E48" s="21"/>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row>
    <row r="49" spans="1:41" s="19" customFormat="1" x14ac:dyDescent="0.3">
      <c r="A49" s="24"/>
      <c r="B49" s="21"/>
      <c r="C49" s="21"/>
      <c r="D49" s="21"/>
      <c r="E49" s="21"/>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row>
    <row r="50" spans="1:41" s="19" customFormat="1" x14ac:dyDescent="0.3">
      <c r="A50" s="24"/>
      <c r="B50" s="21"/>
      <c r="C50" s="21"/>
      <c r="D50" s="21"/>
      <c r="E50" s="21"/>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row>
    <row r="51" spans="1:41" x14ac:dyDescent="0.3">
      <c r="A51" s="24"/>
      <c r="B51" s="19"/>
      <c r="C51" s="19"/>
      <c r="D51" s="19"/>
      <c r="E51" s="19"/>
      <c r="F51" s="19"/>
      <c r="G51" s="19"/>
      <c r="H51" s="19"/>
      <c r="I51" s="19"/>
      <c r="J51" s="19"/>
      <c r="K51" s="19"/>
      <c r="L51" s="19"/>
    </row>
    <row r="52" spans="1:41" x14ac:dyDescent="0.3">
      <c r="A52" s="24"/>
      <c r="B52" s="19"/>
      <c r="C52" s="19"/>
      <c r="D52" s="19"/>
      <c r="E52" s="19"/>
      <c r="F52" s="19"/>
      <c r="G52" s="19"/>
      <c r="H52" s="19"/>
      <c r="I52" s="19"/>
      <c r="J52" s="19"/>
      <c r="K52" s="19"/>
      <c r="L52" s="19"/>
    </row>
    <row r="53" spans="1:41" x14ac:dyDescent="0.3">
      <c r="A53" s="24"/>
      <c r="B53" s="19"/>
      <c r="C53" s="19"/>
      <c r="D53" s="19"/>
      <c r="E53" s="19"/>
      <c r="F53" s="19"/>
      <c r="G53" s="19"/>
      <c r="H53" s="19"/>
      <c r="I53" s="19"/>
      <c r="J53" s="19"/>
      <c r="K53" s="19"/>
      <c r="L53" s="19"/>
    </row>
    <row r="54" spans="1:41" x14ac:dyDescent="0.3">
      <c r="A54" s="21"/>
      <c r="B54" s="19"/>
      <c r="C54" s="419"/>
      <c r="D54" s="19"/>
      <c r="E54" s="19"/>
      <c r="F54" s="19"/>
      <c r="G54" s="19"/>
      <c r="H54" s="19"/>
      <c r="I54" s="19"/>
      <c r="J54" s="19"/>
      <c r="K54" s="19"/>
      <c r="L54" s="19"/>
    </row>
    <row r="55" spans="1:41" x14ac:dyDescent="0.3">
      <c r="A55" s="21"/>
      <c r="B55" s="19"/>
      <c r="C55" s="419"/>
      <c r="D55" s="19"/>
      <c r="E55" s="19"/>
      <c r="F55" s="19"/>
      <c r="G55" s="19"/>
      <c r="H55" s="19"/>
      <c r="I55" s="19"/>
      <c r="J55" s="19"/>
      <c r="K55" s="19"/>
      <c r="L55" s="19"/>
    </row>
    <row r="56" spans="1:41" x14ac:dyDescent="0.3">
      <c r="A56" s="21"/>
      <c r="B56" s="19"/>
      <c r="C56" s="419"/>
      <c r="D56" s="19"/>
      <c r="E56" s="19"/>
      <c r="F56" s="19"/>
      <c r="G56" s="19"/>
      <c r="H56" s="19"/>
      <c r="I56" s="19"/>
      <c r="J56" s="19"/>
      <c r="K56" s="19"/>
      <c r="L56" s="19"/>
    </row>
    <row r="57" spans="1:41" x14ac:dyDescent="0.3">
      <c r="A57" s="21"/>
      <c r="B57" s="19"/>
      <c r="C57" s="419"/>
      <c r="D57" s="19"/>
      <c r="E57" s="19"/>
      <c r="F57" s="19"/>
      <c r="G57" s="19"/>
      <c r="H57" s="19"/>
      <c r="I57" s="19"/>
      <c r="J57" s="19"/>
      <c r="K57" s="19"/>
      <c r="L57" s="19"/>
    </row>
    <row r="58" spans="1:41" x14ac:dyDescent="0.3">
      <c r="A58" s="21"/>
      <c r="B58" s="19"/>
      <c r="C58" s="419"/>
      <c r="D58" s="19"/>
      <c r="E58" s="19"/>
      <c r="F58" s="19"/>
      <c r="G58" s="19"/>
      <c r="H58" s="19"/>
      <c r="I58" s="19"/>
      <c r="J58" s="19"/>
      <c r="K58" s="19"/>
      <c r="L58" s="19"/>
    </row>
    <row r="59" spans="1:41" x14ac:dyDescent="0.3">
      <c r="A59" s="21"/>
      <c r="B59" s="19"/>
      <c r="C59" s="419"/>
      <c r="D59" s="19"/>
      <c r="E59" s="19"/>
      <c r="F59" s="19"/>
      <c r="G59" s="19"/>
      <c r="H59" s="19"/>
      <c r="I59" s="19"/>
      <c r="J59" s="19"/>
      <c r="K59" s="19"/>
      <c r="L59" s="19"/>
    </row>
    <row r="60" spans="1:41" x14ac:dyDescent="0.3">
      <c r="A60" s="21"/>
      <c r="B60" s="19"/>
      <c r="C60" s="419"/>
      <c r="D60" s="19"/>
      <c r="E60" s="19"/>
      <c r="F60" s="19"/>
      <c r="G60" s="19"/>
      <c r="H60" s="19"/>
      <c r="I60" s="19"/>
      <c r="J60" s="19"/>
      <c r="K60" s="19"/>
      <c r="L60" s="19"/>
    </row>
    <row r="61" spans="1:41" x14ac:dyDescent="0.3">
      <c r="A61" s="21"/>
      <c r="B61" s="19"/>
      <c r="C61" s="419"/>
      <c r="D61" s="19"/>
      <c r="E61" s="19"/>
      <c r="F61" s="19"/>
      <c r="G61" s="19"/>
      <c r="H61" s="19"/>
      <c r="I61" s="19"/>
      <c r="J61" s="19"/>
      <c r="K61" s="19"/>
      <c r="L61" s="19"/>
    </row>
    <row r="62" spans="1:41" x14ac:dyDescent="0.3">
      <c r="A62" s="21"/>
      <c r="B62" s="19"/>
      <c r="C62" s="419"/>
      <c r="D62" s="19"/>
      <c r="E62" s="19"/>
      <c r="F62" s="19"/>
      <c r="G62" s="19"/>
      <c r="H62" s="19"/>
      <c r="I62" s="19"/>
      <c r="J62" s="19"/>
      <c r="K62" s="19"/>
      <c r="L62" s="19"/>
    </row>
    <row r="63" spans="1:41" x14ac:dyDescent="0.3">
      <c r="A63" s="21"/>
      <c r="B63" s="19"/>
      <c r="C63" s="419"/>
      <c r="D63" s="19"/>
      <c r="E63" s="19"/>
      <c r="F63" s="19"/>
      <c r="G63" s="19"/>
      <c r="H63" s="19"/>
      <c r="I63" s="19"/>
      <c r="J63" s="19"/>
      <c r="K63" s="19"/>
      <c r="L63" s="19"/>
    </row>
    <row r="64" spans="1:41" x14ac:dyDescent="0.3">
      <c r="A64" s="21"/>
      <c r="B64" s="19"/>
      <c r="C64" s="419"/>
      <c r="D64" s="19"/>
      <c r="E64" s="19"/>
      <c r="F64" s="19"/>
      <c r="G64" s="19"/>
      <c r="H64" s="19"/>
      <c r="I64" s="19"/>
      <c r="J64" s="19"/>
      <c r="K64" s="19"/>
      <c r="L64" s="19"/>
    </row>
    <row r="65" spans="1:12" x14ac:dyDescent="0.3">
      <c r="A65" s="21"/>
      <c r="B65" s="19"/>
      <c r="C65" s="419"/>
      <c r="D65" s="19"/>
      <c r="E65" s="19"/>
      <c r="F65" s="19"/>
      <c r="G65" s="19"/>
      <c r="H65" s="19"/>
      <c r="I65" s="19"/>
      <c r="J65" s="19"/>
      <c r="K65" s="19"/>
      <c r="L65" s="19"/>
    </row>
    <row r="66" spans="1:12" x14ac:dyDescent="0.3">
      <c r="A66" s="21"/>
      <c r="B66" s="19"/>
      <c r="C66" s="419"/>
      <c r="D66" s="19"/>
      <c r="E66" s="19"/>
      <c r="F66" s="19"/>
      <c r="G66" s="19"/>
      <c r="H66" s="19"/>
      <c r="I66" s="19"/>
      <c r="J66" s="19"/>
      <c r="K66" s="19"/>
      <c r="L66" s="19"/>
    </row>
    <row r="67" spans="1:12" x14ac:dyDescent="0.3">
      <c r="A67" s="21"/>
      <c r="B67" s="19"/>
      <c r="C67" s="419"/>
      <c r="D67" s="19"/>
      <c r="E67" s="19"/>
      <c r="F67" s="19"/>
      <c r="G67" s="19"/>
      <c r="H67" s="19"/>
      <c r="I67" s="19"/>
      <c r="J67" s="19"/>
      <c r="K67" s="19"/>
      <c r="L67" s="19"/>
    </row>
    <row r="68" spans="1:12" x14ac:dyDescent="0.3">
      <c r="A68" s="21"/>
      <c r="B68" s="19"/>
      <c r="C68" s="419"/>
      <c r="D68" s="19"/>
      <c r="E68" s="19"/>
      <c r="F68" s="19"/>
      <c r="G68" s="19"/>
      <c r="H68" s="19"/>
      <c r="I68" s="19"/>
      <c r="J68" s="19"/>
      <c r="K68" s="19"/>
      <c r="L68" s="19"/>
    </row>
    <row r="69" spans="1:12" x14ac:dyDescent="0.3">
      <c r="A69" s="21"/>
      <c r="B69" s="19"/>
      <c r="C69" s="419"/>
      <c r="D69" s="19"/>
      <c r="E69" s="19"/>
      <c r="F69" s="19"/>
      <c r="G69" s="19"/>
      <c r="H69" s="19"/>
      <c r="I69" s="19"/>
      <c r="J69" s="19"/>
      <c r="K69" s="19"/>
      <c r="L69" s="19"/>
    </row>
    <row r="70" spans="1:12" x14ac:dyDescent="0.3">
      <c r="A70" s="21"/>
      <c r="B70" s="19"/>
      <c r="C70" s="419"/>
      <c r="D70" s="19"/>
      <c r="E70" s="19"/>
      <c r="F70" s="19"/>
      <c r="G70" s="19"/>
      <c r="H70" s="19"/>
      <c r="I70" s="19"/>
      <c r="J70" s="19"/>
      <c r="K70" s="19"/>
      <c r="L70" s="19"/>
    </row>
  </sheetData>
  <sheetProtection algorithmName="SHA-512" hashValue="qxPHs3QRlGYVfUQx3INpvn0OpzR27XH35M0cj/piViUgsnu5+3O9ThivAiOT7xDYgKyc8tiSAhWwy94U6wcznA==" saltValue="Q2RbBsruu+o3R7hVN/F8xQ==" spinCount="100000" sheet="1" objects="1" scenarios="1"/>
  <mergeCells count="2">
    <mergeCell ref="B2:G2"/>
    <mergeCell ref="B1:L1"/>
  </mergeCells>
  <conditionalFormatting sqref="I3:I17">
    <cfRule type="expression" dxfId="22" priority="6">
      <formula>$I$3=FALSE</formula>
    </cfRule>
  </conditionalFormatting>
  <conditionalFormatting sqref="J3:J17">
    <cfRule type="expression" dxfId="21" priority="5">
      <formula>$J$3=FALSE</formula>
    </cfRule>
  </conditionalFormatting>
  <conditionalFormatting sqref="K3:K17">
    <cfRule type="expression" dxfId="20" priority="4">
      <formula>$K$3=FALSE</formula>
    </cfRule>
  </conditionalFormatting>
  <conditionalFormatting sqref="L3:L17">
    <cfRule type="expression" dxfId="19" priority="2">
      <formula>$L$3=FALSE</formula>
    </cfRule>
  </conditionalFormatting>
  <conditionalFormatting sqref="M3:M17">
    <cfRule type="expression" dxfId="18" priority="1">
      <formula>$M$3=FALSE</formula>
    </cfRule>
  </conditionalFormatting>
  <pageMargins left="0.5" right="0.5" top="0.5" bottom="0.5" header="0.3" footer="0.3"/>
  <pageSetup orientation="landscape" r:id="rId1"/>
  <headerFooter>
    <oddHeader>&amp;LWater Supply Plan: Supporting Tables</oddHeader>
    <oddFooter>&amp;LTable 5:
Historic Pumping &amp; Purchases&amp;R&amp;P</oddFooter>
  </headerFooter>
  <ignoredErrors>
    <ignoredError sqref="I17:M17" evalError="1"/>
  </ignoredErrors>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F07E49-3A1A-4A8A-8DB3-FE110302778D}">
  <dimension ref="A1:CN25"/>
  <sheetViews>
    <sheetView workbookViewId="0"/>
  </sheetViews>
  <sheetFormatPr defaultColWidth="9.109375" defaultRowHeight="14.4" x14ac:dyDescent="0.3"/>
  <cols>
    <col min="1" max="1" width="18.5546875" style="1" customWidth="1"/>
    <col min="2" max="5" width="27.109375" style="14" customWidth="1"/>
    <col min="6" max="6" width="37.6640625" style="14" customWidth="1"/>
    <col min="7" max="7" width="34.88671875" style="14" customWidth="1"/>
    <col min="8" max="8" width="36.33203125" style="21" customWidth="1"/>
    <col min="9" max="34" width="9.109375" style="21"/>
    <col min="35" max="92" width="9.109375" style="19"/>
    <col min="93" max="16384" width="9.109375" style="14"/>
  </cols>
  <sheetData>
    <row r="1" spans="1:8" s="63" customFormat="1" ht="213" customHeight="1" thickBot="1" x14ac:dyDescent="0.35">
      <c r="A1" s="96" t="s">
        <v>1000</v>
      </c>
      <c r="B1" s="441" t="s">
        <v>685</v>
      </c>
      <c r="C1" s="442"/>
      <c r="D1" s="442"/>
      <c r="E1" s="442"/>
      <c r="F1" s="442"/>
      <c r="G1" s="443"/>
      <c r="H1" s="64"/>
    </row>
    <row r="2" spans="1:8" s="68" customFormat="1" ht="78" customHeight="1" x14ac:dyDescent="0.3">
      <c r="A2" s="72"/>
      <c r="B2" s="444" t="s">
        <v>686</v>
      </c>
      <c r="C2" s="445"/>
      <c r="D2" s="445"/>
      <c r="E2" s="445"/>
      <c r="G2" s="76"/>
    </row>
    <row r="3" spans="1:8" s="196" customFormat="1" ht="75.599999999999994" customHeight="1" x14ac:dyDescent="0.3">
      <c r="A3" s="356" t="s">
        <v>29</v>
      </c>
      <c r="B3" s="354" t="s">
        <v>191</v>
      </c>
      <c r="C3" s="354" t="s">
        <v>415</v>
      </c>
      <c r="D3" s="356" t="s">
        <v>728</v>
      </c>
      <c r="E3" s="356" t="s">
        <v>425</v>
      </c>
      <c r="F3" s="358" t="s">
        <v>729</v>
      </c>
      <c r="G3" s="358" t="s">
        <v>730</v>
      </c>
      <c r="H3" s="358" t="s">
        <v>19</v>
      </c>
    </row>
    <row r="4" spans="1:8" s="37" customFormat="1" ht="15" thickBot="1" x14ac:dyDescent="0.35">
      <c r="A4" s="36">
        <v>0</v>
      </c>
      <c r="B4" s="257" t="s">
        <v>31</v>
      </c>
      <c r="C4" s="258" t="s">
        <v>32</v>
      </c>
      <c r="D4" s="259">
        <f>+SUM(D5:D24)</f>
        <v>0</v>
      </c>
      <c r="E4" s="260" t="e">
        <f>+SUM(E5:E24)</f>
        <v>#DIV/0!</v>
      </c>
      <c r="F4" s="261" t="s">
        <v>32</v>
      </c>
      <c r="G4" s="261" t="s">
        <v>32</v>
      </c>
      <c r="H4" s="261" t="s">
        <v>32</v>
      </c>
    </row>
    <row r="5" spans="1:8" s="20" customFormat="1" ht="15.6" thickTop="1" thickBot="1" x14ac:dyDescent="0.35">
      <c r="A5" s="38">
        <v>1</v>
      </c>
      <c r="B5" s="126"/>
      <c r="C5" s="127"/>
      <c r="D5" s="128"/>
      <c r="E5" s="262" t="e">
        <f>+D5/'7_Historic_Deliveries'!$B$13</f>
        <v>#DIV/0!</v>
      </c>
      <c r="F5" s="133"/>
      <c r="G5" s="133"/>
      <c r="H5" s="133"/>
    </row>
    <row r="6" spans="1:8" s="20" customFormat="1" ht="15.6" thickTop="1" thickBot="1" x14ac:dyDescent="0.35">
      <c r="A6" s="38">
        <v>2</v>
      </c>
      <c r="B6" s="126"/>
      <c r="C6" s="127"/>
      <c r="D6" s="128"/>
      <c r="E6" s="262" t="e">
        <f>+D6/'7_Historic_Deliveries'!$B$13</f>
        <v>#DIV/0!</v>
      </c>
      <c r="F6" s="133"/>
      <c r="G6" s="133"/>
      <c r="H6" s="133"/>
    </row>
    <row r="7" spans="1:8" s="20" customFormat="1" ht="15.6" thickTop="1" thickBot="1" x14ac:dyDescent="0.35">
      <c r="A7" s="38">
        <v>3</v>
      </c>
      <c r="B7" s="126"/>
      <c r="C7" s="127"/>
      <c r="D7" s="128"/>
      <c r="E7" s="262" t="e">
        <f>+D7/'7_Historic_Deliveries'!$B$13</f>
        <v>#DIV/0!</v>
      </c>
      <c r="F7" s="133"/>
      <c r="G7" s="133"/>
      <c r="H7" s="133"/>
    </row>
    <row r="8" spans="1:8" s="20" customFormat="1" ht="15.6" thickTop="1" thickBot="1" x14ac:dyDescent="0.35">
      <c r="A8" s="38">
        <v>4</v>
      </c>
      <c r="B8" s="126"/>
      <c r="C8" s="127"/>
      <c r="D8" s="128"/>
      <c r="E8" s="262" t="e">
        <f>+D8/'7_Historic_Deliveries'!$B$13</f>
        <v>#DIV/0!</v>
      </c>
      <c r="F8" s="133"/>
      <c r="G8" s="133"/>
      <c r="H8" s="133"/>
    </row>
    <row r="9" spans="1:8" s="20" customFormat="1" ht="15.6" thickTop="1" thickBot="1" x14ac:dyDescent="0.35">
      <c r="A9" s="38">
        <v>5</v>
      </c>
      <c r="B9" s="126"/>
      <c r="C9" s="127"/>
      <c r="D9" s="128"/>
      <c r="E9" s="262" t="e">
        <f>+D9/'7_Historic_Deliveries'!$B$13</f>
        <v>#DIV/0!</v>
      </c>
      <c r="F9" s="133"/>
      <c r="G9" s="133"/>
      <c r="H9" s="133"/>
    </row>
    <row r="10" spans="1:8" s="20" customFormat="1" ht="15.6" thickTop="1" thickBot="1" x14ac:dyDescent="0.35">
      <c r="A10" s="38">
        <v>6</v>
      </c>
      <c r="B10" s="126"/>
      <c r="C10" s="127"/>
      <c r="D10" s="128"/>
      <c r="E10" s="262" t="e">
        <f>+D10/'7_Historic_Deliveries'!$B$13</f>
        <v>#DIV/0!</v>
      </c>
      <c r="F10" s="133"/>
      <c r="G10" s="133"/>
      <c r="H10" s="133"/>
    </row>
    <row r="11" spans="1:8" s="20" customFormat="1" ht="15.6" thickTop="1" thickBot="1" x14ac:dyDescent="0.35">
      <c r="A11" s="38">
        <v>7</v>
      </c>
      <c r="B11" s="126"/>
      <c r="C11" s="127"/>
      <c r="D11" s="128"/>
      <c r="E11" s="262" t="e">
        <f>+D11/'7_Historic_Deliveries'!$B$13</f>
        <v>#DIV/0!</v>
      </c>
      <c r="F11" s="133"/>
      <c r="G11" s="133"/>
      <c r="H11" s="133"/>
    </row>
    <row r="12" spans="1:8" s="20" customFormat="1" ht="15.6" thickTop="1" thickBot="1" x14ac:dyDescent="0.35">
      <c r="A12" s="38">
        <v>8</v>
      </c>
      <c r="B12" s="126"/>
      <c r="C12" s="127"/>
      <c r="D12" s="128"/>
      <c r="E12" s="262" t="e">
        <f>+D12/'7_Historic_Deliveries'!$B$13</f>
        <v>#DIV/0!</v>
      </c>
      <c r="F12" s="133"/>
      <c r="G12" s="133"/>
      <c r="H12" s="133"/>
    </row>
    <row r="13" spans="1:8" s="20" customFormat="1" ht="15.6" thickTop="1" thickBot="1" x14ac:dyDescent="0.35">
      <c r="A13" s="38">
        <v>9</v>
      </c>
      <c r="B13" s="129"/>
      <c r="C13" s="130"/>
      <c r="D13" s="128"/>
      <c r="E13" s="262" t="e">
        <f>+D13/'7_Historic_Deliveries'!$B$13</f>
        <v>#DIV/0!</v>
      </c>
      <c r="F13" s="133"/>
      <c r="G13" s="133"/>
      <c r="H13" s="133"/>
    </row>
    <row r="14" spans="1:8" s="20" customFormat="1" ht="15.6" thickTop="1" thickBot="1" x14ac:dyDescent="0.35">
      <c r="A14" s="38">
        <v>10</v>
      </c>
      <c r="B14" s="111"/>
      <c r="C14" s="131"/>
      <c r="D14" s="128"/>
      <c r="E14" s="262" t="e">
        <f>+D14/'7_Historic_Deliveries'!$B$13</f>
        <v>#DIV/0!</v>
      </c>
      <c r="F14" s="133"/>
      <c r="G14" s="133"/>
      <c r="H14" s="133"/>
    </row>
    <row r="15" spans="1:8" s="20" customFormat="1" ht="15.6" thickTop="1" thickBot="1" x14ac:dyDescent="0.35">
      <c r="A15" s="38">
        <v>11</v>
      </c>
      <c r="B15" s="111"/>
      <c r="C15" s="131"/>
      <c r="D15" s="128"/>
      <c r="E15" s="262" t="e">
        <f>+D15/'7_Historic_Deliveries'!$B$13</f>
        <v>#DIV/0!</v>
      </c>
      <c r="F15" s="133"/>
      <c r="G15" s="133"/>
      <c r="H15" s="133"/>
    </row>
    <row r="16" spans="1:8" s="20" customFormat="1" ht="15.6" thickTop="1" thickBot="1" x14ac:dyDescent="0.35">
      <c r="A16" s="38">
        <v>12</v>
      </c>
      <c r="B16" s="132"/>
      <c r="C16" s="107"/>
      <c r="D16" s="128"/>
      <c r="E16" s="262" t="e">
        <f>+D16/'7_Historic_Deliveries'!$B$13</f>
        <v>#DIV/0!</v>
      </c>
      <c r="F16" s="133"/>
      <c r="G16" s="133"/>
      <c r="H16" s="133"/>
    </row>
    <row r="17" spans="1:8" s="20" customFormat="1" ht="15.6" thickTop="1" thickBot="1" x14ac:dyDescent="0.35">
      <c r="A17" s="38">
        <v>13</v>
      </c>
      <c r="B17" s="132"/>
      <c r="C17" s="107"/>
      <c r="D17" s="128"/>
      <c r="E17" s="262" t="e">
        <f>+D17/'7_Historic_Deliveries'!$B$13</f>
        <v>#DIV/0!</v>
      </c>
      <c r="F17" s="133"/>
      <c r="G17" s="133"/>
      <c r="H17" s="133"/>
    </row>
    <row r="18" spans="1:8" s="20" customFormat="1" ht="15.6" thickTop="1" thickBot="1" x14ac:dyDescent="0.35">
      <c r="A18" s="38">
        <v>14</v>
      </c>
      <c r="B18" s="132"/>
      <c r="C18" s="107"/>
      <c r="D18" s="128"/>
      <c r="E18" s="262" t="e">
        <f>+D18/'7_Historic_Deliveries'!$B$13</f>
        <v>#DIV/0!</v>
      </c>
      <c r="F18" s="133"/>
      <c r="G18" s="133"/>
      <c r="H18" s="133"/>
    </row>
    <row r="19" spans="1:8" s="20" customFormat="1" ht="15.6" thickTop="1" thickBot="1" x14ac:dyDescent="0.35">
      <c r="A19" s="38">
        <v>15</v>
      </c>
      <c r="B19" s="132"/>
      <c r="C19" s="107"/>
      <c r="D19" s="128"/>
      <c r="E19" s="262" t="e">
        <f>+D19/'7_Historic_Deliveries'!$B$13</f>
        <v>#DIV/0!</v>
      </c>
      <c r="F19" s="133"/>
      <c r="G19" s="133"/>
      <c r="H19" s="133"/>
    </row>
    <row r="20" spans="1:8" s="20" customFormat="1" ht="15.6" thickTop="1" thickBot="1" x14ac:dyDescent="0.35">
      <c r="A20" s="38">
        <v>16</v>
      </c>
      <c r="B20" s="132"/>
      <c r="C20" s="107"/>
      <c r="D20" s="128"/>
      <c r="E20" s="262" t="e">
        <f>+D20/'7_Historic_Deliveries'!$B$13</f>
        <v>#DIV/0!</v>
      </c>
      <c r="F20" s="133"/>
      <c r="G20" s="133"/>
      <c r="H20" s="133"/>
    </row>
    <row r="21" spans="1:8" s="20" customFormat="1" ht="15.6" thickTop="1" thickBot="1" x14ac:dyDescent="0.35">
      <c r="A21" s="38">
        <v>17</v>
      </c>
      <c r="B21" s="126"/>
      <c r="C21" s="127"/>
      <c r="D21" s="128"/>
      <c r="E21" s="262" t="e">
        <f>+D21/'7_Historic_Deliveries'!$B$13</f>
        <v>#DIV/0!</v>
      </c>
      <c r="F21" s="133"/>
      <c r="G21" s="133"/>
      <c r="H21" s="133"/>
    </row>
    <row r="22" spans="1:8" s="20" customFormat="1" ht="15.6" thickTop="1" thickBot="1" x14ac:dyDescent="0.35">
      <c r="A22" s="38">
        <v>18</v>
      </c>
      <c r="B22" s="126"/>
      <c r="C22" s="127"/>
      <c r="D22" s="128"/>
      <c r="E22" s="262" t="e">
        <f>+D22/'7_Historic_Deliveries'!$B$13</f>
        <v>#DIV/0!</v>
      </c>
      <c r="F22" s="133"/>
      <c r="G22" s="133"/>
      <c r="H22" s="133"/>
    </row>
    <row r="23" spans="1:8" s="20" customFormat="1" ht="15.6" thickTop="1" thickBot="1" x14ac:dyDescent="0.35">
      <c r="A23" s="38">
        <v>19</v>
      </c>
      <c r="B23" s="126"/>
      <c r="C23" s="127"/>
      <c r="D23" s="128"/>
      <c r="E23" s="262" t="e">
        <f>+D23/'7_Historic_Deliveries'!$B$13</f>
        <v>#DIV/0!</v>
      </c>
      <c r="F23" s="133"/>
      <c r="G23" s="133"/>
      <c r="H23" s="133"/>
    </row>
    <row r="24" spans="1:8" s="20" customFormat="1" ht="15.6" thickTop="1" thickBot="1" x14ac:dyDescent="0.35">
      <c r="A24" s="38">
        <v>20</v>
      </c>
      <c r="B24" s="126"/>
      <c r="C24" s="127"/>
      <c r="D24" s="128"/>
      <c r="E24" s="262" t="e">
        <f>+D24/'7_Historic_Deliveries'!$B$13</f>
        <v>#DIV/0!</v>
      </c>
      <c r="F24" s="133"/>
      <c r="G24" s="133"/>
      <c r="H24" s="133"/>
    </row>
    <row r="25" spans="1:8" ht="15" thickTop="1" x14ac:dyDescent="0.3"/>
  </sheetData>
  <sheetProtection algorithmName="SHA-512" hashValue="6N0aeiml2fwlevL0t6DyXEz+Vl4XFwf65ycTmVr4wM3dxpW5qhRJPzmE+/DL7oNe2c4GDsj2u9x2srul4yux3Q==" saltValue="fUbpSBY2CMW2iCxWDGZbjA==" spinCount="100000" sheet="1" objects="1" scenarios="1"/>
  <mergeCells count="2">
    <mergeCell ref="B1:G1"/>
    <mergeCell ref="B2:E2"/>
  </mergeCells>
  <pageMargins left="0.5" right="0.5" top="0.5" bottom="0.5" header="0.3" footer="0.3"/>
  <pageSetup orientation="landscape" r:id="rId1"/>
  <headerFooter>
    <oddHeader>&amp;LWater Supply Plan: Supporting Tables</oddHeader>
    <oddFooter>&amp;LTable 7:
Historic Large Customers&amp;R&amp;P</oddFooter>
  </headerFooter>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D1292885-779F-4A8A-9F56-FDF7702EB193}">
          <x14:formula1>
            <xm:f>Dropdown_Lists!$H$3:$H$4</xm:f>
          </x14:formula1>
          <xm:sqref>F5:G24</xm:sqref>
        </x14:dataValidation>
        <x14:dataValidation type="list" allowBlank="1" showInputMessage="1" showErrorMessage="1" xr:uid="{245B4160-2693-4AA5-BBB8-2C3EC14FAA46}">
          <x14:formula1>
            <xm:f>Dropdown_Lists!$B$3:$B$11</xm:f>
          </x14:formula1>
          <xm:sqref>C5:C24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20E002-4442-4764-A42A-E373687F838A}">
  <dimension ref="A1:DC19"/>
  <sheetViews>
    <sheetView workbookViewId="0"/>
  </sheetViews>
  <sheetFormatPr defaultColWidth="9.109375" defaultRowHeight="14.4" x14ac:dyDescent="0.3"/>
  <cols>
    <col min="1" max="1" width="17.88671875" style="1" customWidth="1"/>
    <col min="2" max="2" width="24.6640625" style="14" customWidth="1"/>
    <col min="3" max="4" width="42.33203125" style="14" customWidth="1"/>
    <col min="5" max="5" width="29.6640625" style="14" customWidth="1"/>
    <col min="6" max="6" width="22.33203125" style="14" customWidth="1"/>
    <col min="7" max="7" width="24" style="14" customWidth="1"/>
    <col min="8" max="8" width="32.6640625" style="14" customWidth="1"/>
    <col min="9" max="14" width="17.5546875" style="14" customWidth="1"/>
    <col min="15" max="45" width="9.109375" style="21"/>
    <col min="46" max="107" width="9.109375" style="19"/>
    <col min="108" max="16384" width="9.109375" style="14"/>
  </cols>
  <sheetData>
    <row r="1" spans="1:44" s="63" customFormat="1" ht="302.39999999999998" customHeight="1" x14ac:dyDescent="0.3">
      <c r="A1" s="114" t="s">
        <v>1001</v>
      </c>
      <c r="B1" s="446" t="s">
        <v>1070</v>
      </c>
      <c r="C1" s="447"/>
      <c r="D1" s="447"/>
      <c r="E1" s="447"/>
      <c r="F1" s="447"/>
      <c r="G1" s="447"/>
      <c r="H1" s="447"/>
      <c r="I1" s="447"/>
      <c r="J1" s="448"/>
      <c r="K1" s="123"/>
      <c r="L1" s="123"/>
      <c r="M1" s="123"/>
      <c r="N1" s="124"/>
    </row>
    <row r="2" spans="1:44" s="72" customFormat="1" ht="92.25" customHeight="1" x14ac:dyDescent="0.3">
      <c r="A2" s="394"/>
      <c r="B2" s="449" t="s">
        <v>460</v>
      </c>
      <c r="C2" s="450"/>
      <c r="D2" s="450"/>
      <c r="E2" s="254"/>
      <c r="F2" s="125"/>
    </row>
    <row r="3" spans="1:44" s="45" customFormat="1" ht="122.4" customHeight="1" thickBot="1" x14ac:dyDescent="0.35">
      <c r="A3" s="359" t="s">
        <v>26</v>
      </c>
      <c r="B3" s="356" t="s">
        <v>731</v>
      </c>
      <c r="C3" s="374" t="s">
        <v>732</v>
      </c>
      <c r="D3" s="374" t="s">
        <v>749</v>
      </c>
      <c r="E3" s="374" t="s">
        <v>733</v>
      </c>
      <c r="F3" s="374" t="s">
        <v>734</v>
      </c>
      <c r="G3" s="356" t="s">
        <v>735</v>
      </c>
      <c r="H3" s="375" t="s">
        <v>19</v>
      </c>
      <c r="I3" s="395" t="b">
        <f>+IF('1_Retail_Wholesale_Agreements'!B4&lt;&gt;"", CONCATENATE("Total water delivered to wholesale customer (Gallons per year): ", '1_Retail_Wholesale_Agreements'!B4))</f>
        <v>0</v>
      </c>
      <c r="J3" s="374" t="b">
        <f>+IF('1_Retail_Wholesale_Agreements'!B5&lt;&gt;"", CONCATENATE("Total water delivered to wholesale customer (Gallons per year): ", '1_Retail_Wholesale_Agreements'!B5))</f>
        <v>0</v>
      </c>
      <c r="K3" s="374" t="b">
        <f>+IF('1_Retail_Wholesale_Agreements'!B6&lt;&gt;"", CONCATENATE("Total water delivered to wholesale customer (Gallons per year): ", '1_Retail_Wholesale_Agreements'!B6))</f>
        <v>0</v>
      </c>
      <c r="L3" s="374" t="b">
        <f>+IF('1_Retail_Wholesale_Agreements'!B7&lt;&gt;"", CONCATENATE("Total water delivered to wholesale customer (Gallons per year): ", '1_Retail_Wholesale_Agreements'!B7))</f>
        <v>0</v>
      </c>
      <c r="M3" s="374" t="b">
        <f>+IF('1_Retail_Wholesale_Agreements'!B8&lt;&gt;"", CONCATENATE("Total water delivered to wholesale customer (Gallons per year): ", '1_Retail_Wholesale_Agreements'!B8))</f>
        <v>0</v>
      </c>
      <c r="N3" s="374" t="b">
        <f>+IF('1_Retail_Wholesale_Agreements'!B9&lt;&gt;"", CONCATENATE("Total water delivered to wholesale customer (Gallons per year): ", '1_Retail_Wholesale_Agreements'!B9))</f>
        <v>0</v>
      </c>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row>
    <row r="4" spans="1:44" s="27" customFormat="1" ht="15.6" thickTop="1" thickBot="1" x14ac:dyDescent="0.35">
      <c r="A4" s="30">
        <v>2016</v>
      </c>
      <c r="B4" s="270">
        <f>SUM(C4:G4)</f>
        <v>0</v>
      </c>
      <c r="C4" s="104"/>
      <c r="D4" s="104"/>
      <c r="E4" s="104"/>
      <c r="F4" s="104"/>
      <c r="G4" s="267">
        <f>+SUM(I4,J4,K4,L4,M4,N4)</f>
        <v>0</v>
      </c>
      <c r="H4" s="117"/>
      <c r="I4" s="104"/>
      <c r="J4" s="342"/>
      <c r="K4" s="342"/>
      <c r="L4" s="342"/>
      <c r="M4" s="342"/>
      <c r="N4" s="34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row>
    <row r="5" spans="1:44" s="28" customFormat="1" ht="15.6" thickTop="1" thickBot="1" x14ac:dyDescent="0.35">
      <c r="A5" s="31">
        <v>2017</v>
      </c>
      <c r="B5" s="267">
        <f t="shared" ref="B5:B12" si="0">SUM(C5:G5)</f>
        <v>0</v>
      </c>
      <c r="C5" s="104"/>
      <c r="D5" s="104"/>
      <c r="E5" s="104"/>
      <c r="F5" s="104"/>
      <c r="G5" s="267">
        <f t="shared" ref="G5:G16" si="1">+SUM(I5,J5,K5,L5,M5,N5)</f>
        <v>0</v>
      </c>
      <c r="H5" s="117"/>
      <c r="I5" s="104"/>
      <c r="J5" s="104"/>
      <c r="K5" s="104"/>
      <c r="L5" s="104"/>
      <c r="M5" s="104"/>
      <c r="N5" s="103"/>
    </row>
    <row r="6" spans="1:44" s="28" customFormat="1" ht="15.6" thickTop="1" thickBot="1" x14ac:dyDescent="0.35">
      <c r="A6" s="31">
        <v>2018</v>
      </c>
      <c r="B6" s="267">
        <f t="shared" si="0"/>
        <v>0</v>
      </c>
      <c r="C6" s="104"/>
      <c r="D6" s="104"/>
      <c r="E6" s="104"/>
      <c r="F6" s="104"/>
      <c r="G6" s="267">
        <f t="shared" si="1"/>
        <v>0</v>
      </c>
      <c r="H6" s="117"/>
      <c r="I6" s="104"/>
      <c r="J6" s="104"/>
      <c r="K6" s="104"/>
      <c r="L6" s="104"/>
      <c r="M6" s="104"/>
      <c r="N6" s="103"/>
    </row>
    <row r="7" spans="1:44" s="28" customFormat="1" ht="15.6" thickTop="1" thickBot="1" x14ac:dyDescent="0.35">
      <c r="A7" s="31">
        <v>2019</v>
      </c>
      <c r="B7" s="267">
        <f t="shared" si="0"/>
        <v>0</v>
      </c>
      <c r="C7" s="104"/>
      <c r="D7" s="104"/>
      <c r="E7" s="104"/>
      <c r="F7" s="104"/>
      <c r="G7" s="267">
        <f t="shared" si="1"/>
        <v>0</v>
      </c>
      <c r="H7" s="117"/>
      <c r="I7" s="104"/>
      <c r="J7" s="104"/>
      <c r="K7" s="104"/>
      <c r="L7" s="104"/>
      <c r="M7" s="104"/>
      <c r="N7" s="103"/>
    </row>
    <row r="8" spans="1:44" s="28" customFormat="1" ht="15.6" thickTop="1" thickBot="1" x14ac:dyDescent="0.35">
      <c r="A8" s="31">
        <v>2020</v>
      </c>
      <c r="B8" s="267">
        <f t="shared" si="0"/>
        <v>0</v>
      </c>
      <c r="C8" s="104"/>
      <c r="D8" s="104"/>
      <c r="E8" s="104"/>
      <c r="F8" s="104"/>
      <c r="G8" s="267">
        <f t="shared" si="1"/>
        <v>0</v>
      </c>
      <c r="H8" s="117"/>
      <c r="I8" s="104"/>
      <c r="J8" s="104"/>
      <c r="K8" s="104"/>
      <c r="L8" s="104"/>
      <c r="M8" s="104"/>
      <c r="N8" s="103"/>
    </row>
    <row r="9" spans="1:44" s="28" customFormat="1" ht="15.6" thickTop="1" thickBot="1" x14ac:dyDescent="0.35">
      <c r="A9" s="31">
        <v>2021</v>
      </c>
      <c r="B9" s="267">
        <f t="shared" si="0"/>
        <v>0</v>
      </c>
      <c r="C9" s="104"/>
      <c r="D9" s="104"/>
      <c r="E9" s="104"/>
      <c r="F9" s="104"/>
      <c r="G9" s="267">
        <f t="shared" si="1"/>
        <v>0</v>
      </c>
      <c r="H9" s="117"/>
      <c r="I9" s="104"/>
      <c r="J9" s="104"/>
      <c r="K9" s="104"/>
      <c r="L9" s="104"/>
      <c r="M9" s="104"/>
      <c r="N9" s="103"/>
    </row>
    <row r="10" spans="1:44" s="28" customFormat="1" ht="15.6" thickTop="1" thickBot="1" x14ac:dyDescent="0.35">
      <c r="A10" s="31">
        <v>2022</v>
      </c>
      <c r="B10" s="267">
        <f t="shared" si="0"/>
        <v>0</v>
      </c>
      <c r="C10" s="104"/>
      <c r="D10" s="104"/>
      <c r="E10" s="104"/>
      <c r="F10" s="104"/>
      <c r="G10" s="267">
        <f t="shared" si="1"/>
        <v>0</v>
      </c>
      <c r="H10" s="117"/>
      <c r="I10" s="104"/>
      <c r="J10" s="104"/>
      <c r="K10" s="104"/>
      <c r="L10" s="104"/>
      <c r="M10" s="104"/>
      <c r="N10" s="103"/>
    </row>
    <row r="11" spans="1:44" s="28" customFormat="1" ht="15.6" thickTop="1" thickBot="1" x14ac:dyDescent="0.35">
      <c r="A11" s="31">
        <v>2023</v>
      </c>
      <c r="B11" s="267">
        <f t="shared" si="0"/>
        <v>0</v>
      </c>
      <c r="C11" s="104"/>
      <c r="D11" s="104"/>
      <c r="E11" s="104"/>
      <c r="F11" s="104"/>
      <c r="G11" s="267">
        <f t="shared" si="1"/>
        <v>0</v>
      </c>
      <c r="H11" s="117"/>
      <c r="I11" s="104"/>
      <c r="J11" s="104"/>
      <c r="K11" s="104"/>
      <c r="L11" s="104"/>
      <c r="M11" s="104"/>
      <c r="N11" s="103"/>
    </row>
    <row r="12" spans="1:44" s="28" customFormat="1" ht="15.6" thickTop="1" thickBot="1" x14ac:dyDescent="0.35">
      <c r="A12" s="31">
        <v>2024</v>
      </c>
      <c r="B12" s="267">
        <f t="shared" si="0"/>
        <v>0</v>
      </c>
      <c r="C12" s="104"/>
      <c r="D12" s="104"/>
      <c r="E12" s="104"/>
      <c r="F12" s="104"/>
      <c r="G12" s="267">
        <f t="shared" si="1"/>
        <v>0</v>
      </c>
      <c r="H12" s="117"/>
      <c r="I12" s="104"/>
      <c r="J12" s="104"/>
      <c r="K12" s="104"/>
      <c r="L12" s="104"/>
      <c r="M12" s="104"/>
      <c r="N12" s="103"/>
    </row>
    <row r="13" spans="1:44" s="28" customFormat="1" ht="15.6" thickTop="1" thickBot="1" x14ac:dyDescent="0.35">
      <c r="A13" s="31">
        <v>2025</v>
      </c>
      <c r="B13" s="267">
        <f>SUM(C13:G13)</f>
        <v>0</v>
      </c>
      <c r="C13" s="104"/>
      <c r="D13" s="104"/>
      <c r="E13" s="104"/>
      <c r="F13" s="104"/>
      <c r="G13" s="267">
        <f t="shared" si="1"/>
        <v>0</v>
      </c>
      <c r="H13" s="117"/>
      <c r="I13" s="104"/>
      <c r="J13" s="104"/>
      <c r="K13" s="104"/>
      <c r="L13" s="104"/>
      <c r="M13" s="104"/>
      <c r="N13" s="103"/>
    </row>
    <row r="14" spans="1:44" s="28" customFormat="1" ht="15.6" thickTop="1" thickBot="1" x14ac:dyDescent="0.35">
      <c r="A14" s="31">
        <v>2026</v>
      </c>
      <c r="B14" s="267">
        <f>SUM(C14:G14)</f>
        <v>0</v>
      </c>
      <c r="C14" s="104"/>
      <c r="D14" s="104"/>
      <c r="E14" s="104"/>
      <c r="F14" s="104"/>
      <c r="G14" s="267">
        <f t="shared" si="1"/>
        <v>0</v>
      </c>
      <c r="H14" s="117"/>
      <c r="I14" s="104"/>
      <c r="J14" s="104"/>
      <c r="K14" s="104"/>
      <c r="L14" s="104"/>
      <c r="M14" s="104"/>
      <c r="N14" s="103"/>
    </row>
    <row r="15" spans="1:44" s="28" customFormat="1" ht="15.6" thickTop="1" thickBot="1" x14ac:dyDescent="0.35">
      <c r="A15" s="31">
        <v>2027</v>
      </c>
      <c r="B15" s="267">
        <f t="shared" ref="B15:B16" si="2">SUM(C15:G15)</f>
        <v>0</v>
      </c>
      <c r="C15" s="104"/>
      <c r="D15" s="104"/>
      <c r="E15" s="104"/>
      <c r="F15" s="104"/>
      <c r="G15" s="267">
        <f t="shared" si="1"/>
        <v>0</v>
      </c>
      <c r="H15" s="117"/>
      <c r="I15" s="104"/>
      <c r="J15" s="104"/>
      <c r="K15" s="104"/>
      <c r="L15" s="104"/>
      <c r="M15" s="104"/>
      <c r="N15" s="103"/>
    </row>
    <row r="16" spans="1:44" s="28" customFormat="1" ht="15.6" thickTop="1" thickBot="1" x14ac:dyDescent="0.35">
      <c r="A16" s="31">
        <v>2028</v>
      </c>
      <c r="B16" s="267">
        <f t="shared" si="2"/>
        <v>0</v>
      </c>
      <c r="C16" s="104"/>
      <c r="D16" s="104"/>
      <c r="E16" s="104"/>
      <c r="F16" s="104"/>
      <c r="G16" s="267">
        <f t="shared" si="1"/>
        <v>0</v>
      </c>
      <c r="H16" s="117"/>
      <c r="I16" s="104"/>
      <c r="J16" s="104"/>
      <c r="K16" s="104"/>
      <c r="L16" s="104"/>
      <c r="M16" s="104"/>
      <c r="N16" s="103"/>
    </row>
    <row r="17" spans="1:107" s="35" customFormat="1" ht="30" thickTop="1" thickBot="1" x14ac:dyDescent="0.35">
      <c r="A17" s="34" t="s">
        <v>27</v>
      </c>
      <c r="B17" s="273" t="e">
        <f>+AVERAGEIF(B4:B13, "&lt;&gt;0")</f>
        <v>#DIV/0!</v>
      </c>
      <c r="C17" s="274" t="e">
        <f>+AVERAGE(C4:C13)</f>
        <v>#DIV/0!</v>
      </c>
      <c r="D17" s="274" t="e">
        <f>+AVERAGE(D4:D13)</f>
        <v>#DIV/0!</v>
      </c>
      <c r="E17" s="274" t="e">
        <f>+AVERAGE(E4:E13)</f>
        <v>#DIV/0!</v>
      </c>
      <c r="F17" s="274" t="e">
        <f t="shared" ref="F17:N17" si="3">+AVERAGE(F4:F13)</f>
        <v>#DIV/0!</v>
      </c>
      <c r="G17" s="273" t="e">
        <f>+AVERAGEIF(G4:G13, "&lt;&gt;0")</f>
        <v>#DIV/0!</v>
      </c>
      <c r="H17" s="118"/>
      <c r="I17" s="274" t="e">
        <f t="shared" si="3"/>
        <v>#DIV/0!</v>
      </c>
      <c r="J17" s="274" t="e">
        <f t="shared" si="3"/>
        <v>#DIV/0!</v>
      </c>
      <c r="K17" s="274" t="e">
        <f t="shared" si="3"/>
        <v>#DIV/0!</v>
      </c>
      <c r="L17" s="274" t="e">
        <f t="shared" si="3"/>
        <v>#DIV/0!</v>
      </c>
      <c r="M17" s="274" t="e">
        <f t="shared" si="3"/>
        <v>#DIV/0!</v>
      </c>
      <c r="N17" s="274" t="e">
        <f t="shared" si="3"/>
        <v>#DIV/0!</v>
      </c>
    </row>
    <row r="18" spans="1:107" s="21" customFormat="1" ht="15" thickTop="1" x14ac:dyDescent="0.3">
      <c r="A18" s="24"/>
      <c r="B18" s="91"/>
      <c r="I18" s="1"/>
    </row>
    <row r="19" spans="1:107" x14ac:dyDescent="0.3">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4"/>
      <c r="AU19" s="14"/>
      <c r="AV19" s="14"/>
      <c r="AW19" s="14"/>
      <c r="AX19" s="14"/>
      <c r="AY19" s="14"/>
      <c r="AZ19" s="14"/>
      <c r="BA19" s="14"/>
      <c r="BB19" s="14"/>
      <c r="BC19" s="14"/>
      <c r="BD19" s="14"/>
      <c r="BE19" s="14"/>
      <c r="BF19" s="14"/>
      <c r="BG19" s="14"/>
      <c r="BH19" s="14"/>
      <c r="BI19" s="14"/>
      <c r="BJ19" s="14"/>
      <c r="BK19" s="14"/>
      <c r="BL19" s="14"/>
      <c r="BM19" s="14"/>
      <c r="BN19" s="14"/>
      <c r="BO19" s="14"/>
      <c r="BP19" s="14"/>
      <c r="BQ19" s="14"/>
      <c r="BR19" s="14"/>
      <c r="BS19" s="14"/>
      <c r="BT19" s="14"/>
      <c r="BU19" s="14"/>
      <c r="BV19" s="14"/>
      <c r="BW19" s="14"/>
      <c r="BX19" s="14"/>
      <c r="BY19" s="14"/>
      <c r="BZ19" s="14"/>
      <c r="CA19" s="14"/>
      <c r="CB19" s="14"/>
      <c r="CC19" s="14"/>
      <c r="CD19" s="14"/>
      <c r="CE19" s="14"/>
      <c r="CF19" s="14"/>
      <c r="CG19" s="14"/>
      <c r="CH19" s="14"/>
      <c r="CI19" s="14"/>
      <c r="CJ19" s="14"/>
      <c r="CK19" s="14"/>
      <c r="CL19" s="14"/>
      <c r="CM19" s="14"/>
      <c r="CN19" s="14"/>
      <c r="CO19" s="14"/>
      <c r="CP19" s="14"/>
      <c r="CQ19" s="14"/>
      <c r="CR19" s="14"/>
      <c r="CS19" s="14"/>
      <c r="CT19" s="14"/>
      <c r="CU19" s="14"/>
      <c r="CV19" s="14"/>
      <c r="CW19" s="14"/>
      <c r="CX19" s="14"/>
      <c r="CY19" s="14"/>
      <c r="CZ19" s="14"/>
      <c r="DA19" s="14"/>
      <c r="DB19" s="14"/>
      <c r="DC19" s="14"/>
    </row>
  </sheetData>
  <sheetProtection algorithmName="SHA-512" hashValue="N35YGYI9Ml5EySg6zX3TMBYhKJLommefSs+9CNs7/ACYA9EcrQ/2hYe7YSR8bOtrCJ/nKBDWPuoCW7fMiU/6fg==" saltValue="/kUw0GJPzexLeGeZ5HiLfA==" spinCount="100000" sheet="1" objects="1" scenarios="1"/>
  <mergeCells count="2">
    <mergeCell ref="B1:J1"/>
    <mergeCell ref="B2:D2"/>
  </mergeCells>
  <conditionalFormatting sqref="I3:I17">
    <cfRule type="expression" dxfId="17" priority="1">
      <formula>$I$3=FALSE</formula>
    </cfRule>
  </conditionalFormatting>
  <conditionalFormatting sqref="J4:J17">
    <cfRule type="expression" dxfId="16" priority="7">
      <formula>$J$3=FALSE</formula>
    </cfRule>
  </conditionalFormatting>
  <conditionalFormatting sqref="J3:N3">
    <cfRule type="cellIs" dxfId="15" priority="9" operator="equal">
      <formula>FALSE</formula>
    </cfRule>
  </conditionalFormatting>
  <conditionalFormatting sqref="K4:K17">
    <cfRule type="expression" dxfId="14" priority="6">
      <formula>$K$3=FALSE</formula>
    </cfRule>
  </conditionalFormatting>
  <conditionalFormatting sqref="L4:L17">
    <cfRule type="expression" dxfId="13" priority="5">
      <formula>$L$3=FALSE</formula>
    </cfRule>
  </conditionalFormatting>
  <conditionalFormatting sqref="M4:M17">
    <cfRule type="expression" dxfId="12" priority="4">
      <formula>$M$3=FALSE</formula>
    </cfRule>
  </conditionalFormatting>
  <conditionalFormatting sqref="N4:N17">
    <cfRule type="expression" dxfId="11" priority="3">
      <formula>$N$3=FALSE</formula>
    </cfRule>
  </conditionalFormatting>
  <pageMargins left="0.5" right="0.5" top="0.5" bottom="0.5" header="0.3" footer="0.3"/>
  <pageSetup orientation="landscape" r:id="rId1"/>
  <headerFooter>
    <oddHeader>&amp;LWater Supply Plan: Supporting Tables</oddHeader>
    <oddFooter>&amp;LTable 6:
Historic Deliveries&amp;R&amp;P</oddFooter>
  </headerFooter>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AC908-D551-4D5E-B08C-6B6B583E1A47}">
  <dimension ref="A1:CK63"/>
  <sheetViews>
    <sheetView workbookViewId="0"/>
  </sheetViews>
  <sheetFormatPr defaultColWidth="9.109375" defaultRowHeight="14.4" x14ac:dyDescent="0.3"/>
  <cols>
    <col min="1" max="1" width="17" style="1" customWidth="1"/>
    <col min="2" max="13" width="25.5546875" style="1" customWidth="1"/>
    <col min="14" max="14" width="102.88671875" style="21" customWidth="1"/>
    <col min="15" max="89" width="9.109375" style="21"/>
    <col min="90" max="16384" width="9.109375" style="1"/>
  </cols>
  <sheetData>
    <row r="1" spans="1:82" s="74" customFormat="1" ht="124.2" customHeight="1" x14ac:dyDescent="0.3">
      <c r="A1" s="114" t="s">
        <v>1002</v>
      </c>
      <c r="B1" s="433" t="s">
        <v>461</v>
      </c>
      <c r="C1" s="434"/>
      <c r="D1" s="434"/>
      <c r="E1" s="434"/>
      <c r="F1" s="435"/>
      <c r="I1" s="75"/>
      <c r="M1" s="75"/>
    </row>
    <row r="2" spans="1:82" s="68" customFormat="1" ht="56.25" customHeight="1" x14ac:dyDescent="0.3">
      <c r="B2" s="438" t="s">
        <v>261</v>
      </c>
      <c r="C2" s="439"/>
      <c r="D2" s="439"/>
      <c r="E2" s="439"/>
      <c r="K2" s="182"/>
    </row>
    <row r="3" spans="1:82" s="41" customFormat="1" ht="72" x14ac:dyDescent="0.3">
      <c r="A3" s="372" t="s">
        <v>26</v>
      </c>
      <c r="B3" s="356" t="s">
        <v>736</v>
      </c>
      <c r="C3" s="373" t="s">
        <v>737</v>
      </c>
      <c r="D3" s="373" t="s">
        <v>738</v>
      </c>
      <c r="E3" s="373" t="s">
        <v>33</v>
      </c>
      <c r="F3" s="373" t="s">
        <v>739</v>
      </c>
      <c r="G3" s="373" t="s">
        <v>740</v>
      </c>
      <c r="H3" s="373" t="s">
        <v>741</v>
      </c>
      <c r="I3" s="373" t="s">
        <v>742</v>
      </c>
      <c r="J3" s="373" t="s">
        <v>743</v>
      </c>
      <c r="K3" s="373" t="s">
        <v>744</v>
      </c>
      <c r="L3" s="373" t="s">
        <v>745</v>
      </c>
      <c r="M3" s="373" t="s">
        <v>746</v>
      </c>
      <c r="N3" s="355" t="s">
        <v>19</v>
      </c>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c r="AZ3" s="22"/>
      <c r="BA3" s="22"/>
      <c r="BB3" s="22"/>
      <c r="BC3" s="22"/>
      <c r="BD3" s="22"/>
      <c r="BE3" s="22"/>
      <c r="BF3" s="22"/>
      <c r="BG3" s="22"/>
      <c r="BH3" s="22"/>
      <c r="BI3" s="22"/>
      <c r="BJ3" s="22"/>
      <c r="BK3" s="22"/>
      <c r="BL3" s="22"/>
      <c r="BM3" s="22"/>
      <c r="BN3" s="22"/>
      <c r="BO3" s="22"/>
      <c r="BP3" s="22"/>
      <c r="BQ3" s="22"/>
      <c r="BR3" s="22"/>
      <c r="BS3" s="22"/>
      <c r="BT3" s="22"/>
      <c r="BU3" s="22"/>
      <c r="BV3" s="22"/>
      <c r="BW3" s="22"/>
      <c r="BX3" s="22"/>
      <c r="BY3" s="22"/>
      <c r="BZ3" s="22"/>
      <c r="CA3" s="22"/>
      <c r="CB3" s="22"/>
      <c r="CC3" s="22"/>
      <c r="CD3" s="22"/>
    </row>
    <row r="4" spans="1:82" s="37" customFormat="1" ht="15" thickBot="1" x14ac:dyDescent="0.35">
      <c r="A4" s="183">
        <v>2016</v>
      </c>
      <c r="B4" s="275">
        <f>+'5_Historic_Pumping_Purchases'!G4/366</f>
        <v>0</v>
      </c>
      <c r="C4" s="275" t="e">
        <f>+('5_Historic_Pumping_Purchases'!G4/'4_Historic_Population'!D4)/366</f>
        <v>#DIV/0!</v>
      </c>
      <c r="D4" s="275" t="e">
        <f>+(('7_Historic_Deliveries'!C4+'7_Historic_Deliveries'!D4)/'4_Historic_Population'!D4)/366</f>
        <v>#DIV/0!</v>
      </c>
      <c r="E4" s="276" t="e">
        <f>+'5_Historic_Pumping_Purchases'!E4/'8_Historic_Summary_Calculations'!B4</f>
        <v>#DIV/0!</v>
      </c>
      <c r="F4" s="275">
        <f>+'5_Historic_Pumping_Purchases'!G4-'7_Historic_Deliveries'!B4</f>
        <v>0</v>
      </c>
      <c r="G4" s="277" t="e">
        <f>F4/'5_Historic_Pumping_Purchases'!G4</f>
        <v>#DIV/0!</v>
      </c>
      <c r="H4" s="277" t="e">
        <f>+J4/'5_Historic_Pumping_Purchases'!G4</f>
        <v>#DIV/0!</v>
      </c>
      <c r="I4" s="277" t="e">
        <f>+K4/'5_Historic_Pumping_Purchases'!G4</f>
        <v>#DIV/0!</v>
      </c>
      <c r="J4" s="275">
        <f>+'5_Historic_Pumping_Purchases'!G4-K4</f>
        <v>0</v>
      </c>
      <c r="K4" s="275">
        <f>+'5_Historic_Pumping_Purchases'!D4-'5_Historic_Pumping_Purchases'!C4</f>
        <v>0</v>
      </c>
      <c r="L4" s="275" t="e">
        <f>+(J4/'4_Historic_Population'!D4)/366</f>
        <v>#DIV/0!</v>
      </c>
      <c r="M4" s="275" t="e">
        <f>+(K4/'4_Historic_Population'!D4)/366</f>
        <v>#DIV/0!</v>
      </c>
      <c r="N4" s="137"/>
      <c r="O4" s="21"/>
      <c r="P4" s="21"/>
      <c r="Q4" s="21"/>
      <c r="R4" s="21"/>
      <c r="S4" s="21"/>
      <c r="T4" s="21"/>
      <c r="U4" s="21"/>
      <c r="V4" s="21"/>
      <c r="W4" s="21"/>
      <c r="X4" s="21"/>
      <c r="Y4" s="21"/>
      <c r="Z4" s="2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row>
    <row r="5" spans="1:82" s="35" customFormat="1" ht="15.6" thickTop="1" thickBot="1" x14ac:dyDescent="0.35">
      <c r="A5" s="184">
        <v>2017</v>
      </c>
      <c r="B5" s="278">
        <f>+'5_Historic_Pumping_Purchases'!G5/365</f>
        <v>0</v>
      </c>
      <c r="C5" s="278" t="e">
        <f>+('5_Historic_Pumping_Purchases'!G5/'4_Historic_Population'!D5)/365</f>
        <v>#DIV/0!</v>
      </c>
      <c r="D5" s="278" t="e">
        <f>+(('7_Historic_Deliveries'!C5+'7_Historic_Deliveries'!D5)/'4_Historic_Population'!D5)/365</f>
        <v>#DIV/0!</v>
      </c>
      <c r="E5" s="279" t="e">
        <f>+'5_Historic_Pumping_Purchases'!E5/'8_Historic_Summary_Calculations'!B5</f>
        <v>#DIV/0!</v>
      </c>
      <c r="F5" s="278">
        <f>+'5_Historic_Pumping_Purchases'!G5-'7_Historic_Deliveries'!B5</f>
        <v>0</v>
      </c>
      <c r="G5" s="280" t="e">
        <f>F5/'5_Historic_Pumping_Purchases'!G5</f>
        <v>#DIV/0!</v>
      </c>
      <c r="H5" s="280" t="e">
        <f>+J5/'5_Historic_Pumping_Purchases'!G5</f>
        <v>#DIV/0!</v>
      </c>
      <c r="I5" s="280" t="e">
        <f>+K5/'5_Historic_Pumping_Purchases'!G5</f>
        <v>#DIV/0!</v>
      </c>
      <c r="J5" s="278">
        <f>+'5_Historic_Pumping_Purchases'!G5-K5</f>
        <v>0</v>
      </c>
      <c r="K5" s="278">
        <f>+'5_Historic_Pumping_Purchases'!D5-'5_Historic_Pumping_Purchases'!C5</f>
        <v>0</v>
      </c>
      <c r="L5" s="278" t="e">
        <f>+(J5/'4_Historic_Population'!D5)/365</f>
        <v>#DIV/0!</v>
      </c>
      <c r="M5" s="278" t="e">
        <f>+(K5/'4_Historic_Population'!D5)/365</f>
        <v>#DIV/0!</v>
      </c>
      <c r="N5" s="142"/>
      <c r="O5" s="21"/>
      <c r="P5" s="21"/>
      <c r="Q5" s="21"/>
      <c r="R5" s="21"/>
      <c r="S5" s="21"/>
      <c r="T5" s="21"/>
      <c r="U5" s="21"/>
      <c r="V5" s="21"/>
      <c r="W5" s="21"/>
      <c r="X5" s="21"/>
      <c r="Y5" s="21"/>
      <c r="Z5" s="2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row>
    <row r="6" spans="1:82" s="35" customFormat="1" ht="15.6" thickTop="1" thickBot="1" x14ac:dyDescent="0.35">
      <c r="A6" s="184">
        <v>2018</v>
      </c>
      <c r="B6" s="278">
        <f>+'5_Historic_Pumping_Purchases'!G6/365</f>
        <v>0</v>
      </c>
      <c r="C6" s="278" t="e">
        <f>+('5_Historic_Pumping_Purchases'!G6/'4_Historic_Population'!D6)/365</f>
        <v>#DIV/0!</v>
      </c>
      <c r="D6" s="278" t="e">
        <f>+(('7_Historic_Deliveries'!C6+'7_Historic_Deliveries'!D6)/'4_Historic_Population'!D6)/365</f>
        <v>#DIV/0!</v>
      </c>
      <c r="E6" s="279" t="e">
        <f>+'5_Historic_Pumping_Purchases'!E6/'8_Historic_Summary_Calculations'!B6</f>
        <v>#DIV/0!</v>
      </c>
      <c r="F6" s="278">
        <f>+'5_Historic_Pumping_Purchases'!G6-'7_Historic_Deliveries'!B6</f>
        <v>0</v>
      </c>
      <c r="G6" s="280" t="e">
        <f>F6/'5_Historic_Pumping_Purchases'!G6</f>
        <v>#DIV/0!</v>
      </c>
      <c r="H6" s="280" t="e">
        <f>+J6/'5_Historic_Pumping_Purchases'!G6</f>
        <v>#DIV/0!</v>
      </c>
      <c r="I6" s="280" t="e">
        <f>+K6/'5_Historic_Pumping_Purchases'!G6</f>
        <v>#DIV/0!</v>
      </c>
      <c r="J6" s="278">
        <f>+'5_Historic_Pumping_Purchases'!G6-K6</f>
        <v>0</v>
      </c>
      <c r="K6" s="278">
        <f>+'5_Historic_Pumping_Purchases'!D6-'5_Historic_Pumping_Purchases'!C6</f>
        <v>0</v>
      </c>
      <c r="L6" s="278" t="e">
        <f>+(J6/'4_Historic_Population'!D6)/365</f>
        <v>#DIV/0!</v>
      </c>
      <c r="M6" s="278" t="e">
        <f>+(K6/'4_Historic_Population'!D6)/365</f>
        <v>#DIV/0!</v>
      </c>
      <c r="N6" s="142"/>
      <c r="O6" s="21"/>
      <c r="P6" s="21"/>
      <c r="Q6" s="21"/>
      <c r="R6" s="21"/>
      <c r="S6" s="21"/>
      <c r="T6" s="21"/>
      <c r="U6" s="21"/>
      <c r="V6" s="21"/>
      <c r="W6" s="21"/>
      <c r="X6" s="21"/>
      <c r="Y6" s="21"/>
      <c r="Z6" s="2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row>
    <row r="7" spans="1:82" s="35" customFormat="1" ht="15.6" thickTop="1" thickBot="1" x14ac:dyDescent="0.35">
      <c r="A7" s="184">
        <v>2019</v>
      </c>
      <c r="B7" s="278">
        <f>+'5_Historic_Pumping_Purchases'!G7/365</f>
        <v>0</v>
      </c>
      <c r="C7" s="278" t="e">
        <f>+('5_Historic_Pumping_Purchases'!G7/'4_Historic_Population'!D7)/365</f>
        <v>#DIV/0!</v>
      </c>
      <c r="D7" s="278" t="e">
        <f>+(('7_Historic_Deliveries'!C7+'7_Historic_Deliveries'!D7)/'4_Historic_Population'!D7)/365</f>
        <v>#DIV/0!</v>
      </c>
      <c r="E7" s="279" t="e">
        <f>+'5_Historic_Pumping_Purchases'!E7/'8_Historic_Summary_Calculations'!B7</f>
        <v>#DIV/0!</v>
      </c>
      <c r="F7" s="278">
        <f>+'5_Historic_Pumping_Purchases'!G7-'7_Historic_Deliveries'!B7</f>
        <v>0</v>
      </c>
      <c r="G7" s="280" t="e">
        <f>F7/'5_Historic_Pumping_Purchases'!G7</f>
        <v>#DIV/0!</v>
      </c>
      <c r="H7" s="280" t="e">
        <f>+J7/'5_Historic_Pumping_Purchases'!G7</f>
        <v>#DIV/0!</v>
      </c>
      <c r="I7" s="280" t="e">
        <f>+K7/'5_Historic_Pumping_Purchases'!G7</f>
        <v>#DIV/0!</v>
      </c>
      <c r="J7" s="278">
        <f>+'5_Historic_Pumping_Purchases'!G7-K7</f>
        <v>0</v>
      </c>
      <c r="K7" s="278">
        <f>+'5_Historic_Pumping_Purchases'!D7-'5_Historic_Pumping_Purchases'!C7</f>
        <v>0</v>
      </c>
      <c r="L7" s="278" t="e">
        <f>+(J7/'4_Historic_Population'!D7)/365</f>
        <v>#DIV/0!</v>
      </c>
      <c r="M7" s="278" t="e">
        <f>+(K7/'4_Historic_Population'!D7)/365</f>
        <v>#DIV/0!</v>
      </c>
      <c r="N7" s="142"/>
      <c r="O7" s="21"/>
      <c r="P7" s="21"/>
      <c r="Q7" s="21"/>
      <c r="R7" s="21"/>
      <c r="S7" s="21"/>
      <c r="T7" s="21"/>
      <c r="U7" s="21"/>
      <c r="V7" s="21"/>
      <c r="W7" s="21"/>
      <c r="X7" s="21"/>
      <c r="Y7" s="21"/>
      <c r="Z7" s="2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row>
    <row r="8" spans="1:82" s="35" customFormat="1" ht="15.6" thickTop="1" thickBot="1" x14ac:dyDescent="0.35">
      <c r="A8" s="184">
        <v>2020</v>
      </c>
      <c r="B8" s="278">
        <f>+'5_Historic_Pumping_Purchases'!G8/366</f>
        <v>0</v>
      </c>
      <c r="C8" s="278" t="e">
        <f>+('5_Historic_Pumping_Purchases'!G8/'4_Historic_Population'!D8)/366</f>
        <v>#DIV/0!</v>
      </c>
      <c r="D8" s="278" t="e">
        <f>+(('7_Historic_Deliveries'!C8+'7_Historic_Deliveries'!D8)/'4_Historic_Population'!D8)/366</f>
        <v>#DIV/0!</v>
      </c>
      <c r="E8" s="279" t="e">
        <f>+'5_Historic_Pumping_Purchases'!E8/'8_Historic_Summary_Calculations'!B8</f>
        <v>#DIV/0!</v>
      </c>
      <c r="F8" s="278">
        <f>+'5_Historic_Pumping_Purchases'!G8-'7_Historic_Deliveries'!B8</f>
        <v>0</v>
      </c>
      <c r="G8" s="280" t="e">
        <f>F8/'5_Historic_Pumping_Purchases'!G8</f>
        <v>#DIV/0!</v>
      </c>
      <c r="H8" s="280" t="e">
        <f>+J8/'5_Historic_Pumping_Purchases'!G8</f>
        <v>#DIV/0!</v>
      </c>
      <c r="I8" s="280" t="e">
        <f>+K8/'5_Historic_Pumping_Purchases'!G8</f>
        <v>#DIV/0!</v>
      </c>
      <c r="J8" s="278">
        <f>+'5_Historic_Pumping_Purchases'!G8-K8</f>
        <v>0</v>
      </c>
      <c r="K8" s="278">
        <f>+'5_Historic_Pumping_Purchases'!D8-'5_Historic_Pumping_Purchases'!C8</f>
        <v>0</v>
      </c>
      <c r="L8" s="278" t="e">
        <f>+(J8/'4_Historic_Population'!D8)/366</f>
        <v>#DIV/0!</v>
      </c>
      <c r="M8" s="278" t="e">
        <f>+(K8/'4_Historic_Population'!D8)/366</f>
        <v>#DIV/0!</v>
      </c>
      <c r="N8" s="142"/>
      <c r="O8" s="21"/>
      <c r="P8" s="21"/>
      <c r="Q8" s="21"/>
      <c r="R8" s="21"/>
      <c r="S8" s="21"/>
      <c r="T8" s="21"/>
      <c r="U8" s="21"/>
      <c r="V8" s="21"/>
      <c r="W8" s="21"/>
      <c r="X8" s="21"/>
      <c r="Y8" s="21"/>
      <c r="Z8" s="2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row>
    <row r="9" spans="1:82" s="35" customFormat="1" ht="15.6" thickTop="1" thickBot="1" x14ac:dyDescent="0.35">
      <c r="A9" s="184">
        <v>2021</v>
      </c>
      <c r="B9" s="278">
        <f>+'5_Historic_Pumping_Purchases'!G9/365</f>
        <v>0</v>
      </c>
      <c r="C9" s="278" t="e">
        <f>+('5_Historic_Pumping_Purchases'!G9/'4_Historic_Population'!D9)/365</f>
        <v>#DIV/0!</v>
      </c>
      <c r="D9" s="278" t="e">
        <f>+(('7_Historic_Deliveries'!C9+'7_Historic_Deliveries'!D9)/'4_Historic_Population'!D9)/365</f>
        <v>#DIV/0!</v>
      </c>
      <c r="E9" s="279" t="e">
        <f>+'5_Historic_Pumping_Purchases'!E9/'8_Historic_Summary_Calculations'!B9</f>
        <v>#DIV/0!</v>
      </c>
      <c r="F9" s="278">
        <f>+'5_Historic_Pumping_Purchases'!G9-'7_Historic_Deliveries'!B9</f>
        <v>0</v>
      </c>
      <c r="G9" s="280" t="e">
        <f>F9/'5_Historic_Pumping_Purchases'!G9</f>
        <v>#DIV/0!</v>
      </c>
      <c r="H9" s="280" t="e">
        <f>+J9/'5_Historic_Pumping_Purchases'!G9</f>
        <v>#DIV/0!</v>
      </c>
      <c r="I9" s="280" t="e">
        <f>+K9/'5_Historic_Pumping_Purchases'!G9</f>
        <v>#DIV/0!</v>
      </c>
      <c r="J9" s="278">
        <f>+'5_Historic_Pumping_Purchases'!G9-K9</f>
        <v>0</v>
      </c>
      <c r="K9" s="278">
        <f>+'5_Historic_Pumping_Purchases'!D9-'5_Historic_Pumping_Purchases'!C9</f>
        <v>0</v>
      </c>
      <c r="L9" s="278" t="e">
        <f>+(J9/'4_Historic_Population'!D9)/365</f>
        <v>#DIV/0!</v>
      </c>
      <c r="M9" s="278" t="e">
        <f>+(K9/'4_Historic_Population'!D9)/365</f>
        <v>#DIV/0!</v>
      </c>
      <c r="N9" s="142"/>
      <c r="O9" s="21"/>
      <c r="P9" s="21"/>
      <c r="Q9" s="21"/>
      <c r="R9" s="21"/>
      <c r="S9" s="21"/>
      <c r="T9" s="21"/>
      <c r="U9" s="21"/>
      <c r="V9" s="21"/>
      <c r="W9" s="21"/>
      <c r="X9" s="21"/>
      <c r="Y9" s="21"/>
      <c r="Z9" s="2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row>
    <row r="10" spans="1:82" s="35" customFormat="1" ht="15.6" thickTop="1" thickBot="1" x14ac:dyDescent="0.35">
      <c r="A10" s="184">
        <v>2022</v>
      </c>
      <c r="B10" s="278">
        <f>+'5_Historic_Pumping_Purchases'!G10/365</f>
        <v>0</v>
      </c>
      <c r="C10" s="278" t="e">
        <f>+('5_Historic_Pumping_Purchases'!G10/'4_Historic_Population'!D10)/365</f>
        <v>#DIV/0!</v>
      </c>
      <c r="D10" s="278" t="e">
        <f>+(('7_Historic_Deliveries'!C10+'7_Historic_Deliveries'!D10)/'4_Historic_Population'!D10)/365</f>
        <v>#DIV/0!</v>
      </c>
      <c r="E10" s="279" t="e">
        <f>+'5_Historic_Pumping_Purchases'!E10/'8_Historic_Summary_Calculations'!B10</f>
        <v>#DIV/0!</v>
      </c>
      <c r="F10" s="278">
        <f>+'5_Historic_Pumping_Purchases'!G10-'7_Historic_Deliveries'!B10</f>
        <v>0</v>
      </c>
      <c r="G10" s="280" t="e">
        <f>F10/'5_Historic_Pumping_Purchases'!G10</f>
        <v>#DIV/0!</v>
      </c>
      <c r="H10" s="280" t="e">
        <f>+J10/'5_Historic_Pumping_Purchases'!G10</f>
        <v>#DIV/0!</v>
      </c>
      <c r="I10" s="280" t="e">
        <f>+K10/'5_Historic_Pumping_Purchases'!G10</f>
        <v>#DIV/0!</v>
      </c>
      <c r="J10" s="278">
        <f>+'5_Historic_Pumping_Purchases'!G10-K10</f>
        <v>0</v>
      </c>
      <c r="K10" s="278">
        <f>+'5_Historic_Pumping_Purchases'!D10-'5_Historic_Pumping_Purchases'!C10</f>
        <v>0</v>
      </c>
      <c r="L10" s="278" t="e">
        <f>+(J10/'4_Historic_Population'!D10)/365</f>
        <v>#DIV/0!</v>
      </c>
      <c r="M10" s="278" t="e">
        <f>+(K10/'4_Historic_Population'!D10)/365</f>
        <v>#DIV/0!</v>
      </c>
      <c r="N10" s="142"/>
      <c r="O10" s="21"/>
      <c r="P10" s="21"/>
      <c r="Q10" s="21"/>
      <c r="R10" s="21"/>
      <c r="S10" s="21"/>
      <c r="T10" s="21"/>
      <c r="U10" s="21"/>
      <c r="V10" s="21"/>
      <c r="W10" s="21"/>
      <c r="X10" s="21"/>
      <c r="Y10" s="21"/>
      <c r="Z10" s="2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row>
    <row r="11" spans="1:82" s="35" customFormat="1" ht="15.6" thickTop="1" thickBot="1" x14ac:dyDescent="0.35">
      <c r="A11" s="184">
        <v>2023</v>
      </c>
      <c r="B11" s="278">
        <f>+'5_Historic_Pumping_Purchases'!G11/365</f>
        <v>0</v>
      </c>
      <c r="C11" s="278" t="e">
        <f>+('5_Historic_Pumping_Purchases'!G11/'4_Historic_Population'!D11)/365</f>
        <v>#DIV/0!</v>
      </c>
      <c r="D11" s="278" t="e">
        <f>+(('7_Historic_Deliveries'!C11+'7_Historic_Deliveries'!D11)/'4_Historic_Population'!D11)/365</f>
        <v>#DIV/0!</v>
      </c>
      <c r="E11" s="279" t="e">
        <f>+'5_Historic_Pumping_Purchases'!E11/'8_Historic_Summary_Calculations'!B11</f>
        <v>#DIV/0!</v>
      </c>
      <c r="F11" s="278">
        <f>+'5_Historic_Pumping_Purchases'!G11-'7_Historic_Deliveries'!B11</f>
        <v>0</v>
      </c>
      <c r="G11" s="280" t="e">
        <f>F11/'5_Historic_Pumping_Purchases'!G11</f>
        <v>#DIV/0!</v>
      </c>
      <c r="H11" s="280" t="e">
        <f>+J11/'5_Historic_Pumping_Purchases'!G11</f>
        <v>#DIV/0!</v>
      </c>
      <c r="I11" s="280" t="e">
        <f>+K17/'5_Historic_Pumping_Purchases'!G11</f>
        <v>#DIV/0!</v>
      </c>
      <c r="J11" s="278">
        <f>+'5_Historic_Pumping_Purchases'!G11-K11</f>
        <v>0</v>
      </c>
      <c r="K11" s="278">
        <f>+'5_Historic_Pumping_Purchases'!D11-'5_Historic_Pumping_Purchases'!C11</f>
        <v>0</v>
      </c>
      <c r="L11" s="278" t="e">
        <f>+(J11/'4_Historic_Population'!D11)/365</f>
        <v>#DIV/0!</v>
      </c>
      <c r="M11" s="278" t="e">
        <f>+(K11/'4_Historic_Population'!D11)/365</f>
        <v>#DIV/0!</v>
      </c>
      <c r="N11" s="142"/>
      <c r="O11" s="21"/>
      <c r="P11" s="21"/>
      <c r="Q11" s="21"/>
      <c r="R11" s="21"/>
      <c r="S11" s="21"/>
      <c r="T11" s="21"/>
      <c r="U11" s="21"/>
      <c r="V11" s="21"/>
      <c r="W11" s="21"/>
      <c r="X11" s="21"/>
      <c r="Y11" s="21"/>
      <c r="Z11" s="2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row>
    <row r="12" spans="1:82" s="35" customFormat="1" ht="15.6" thickTop="1" thickBot="1" x14ac:dyDescent="0.35">
      <c r="A12" s="184">
        <v>2024</v>
      </c>
      <c r="B12" s="278">
        <f>+'5_Historic_Pumping_Purchases'!G12/366</f>
        <v>0</v>
      </c>
      <c r="C12" s="278" t="e">
        <f>+('5_Historic_Pumping_Purchases'!G12/'4_Historic_Population'!D12)/366</f>
        <v>#DIV/0!</v>
      </c>
      <c r="D12" s="278" t="e">
        <f>+(('7_Historic_Deliveries'!C12+'7_Historic_Deliveries'!D12)/'4_Historic_Population'!D12)/366</f>
        <v>#DIV/0!</v>
      </c>
      <c r="E12" s="279" t="e">
        <f>+'5_Historic_Pumping_Purchases'!E12/'8_Historic_Summary_Calculations'!B12</f>
        <v>#DIV/0!</v>
      </c>
      <c r="F12" s="278">
        <f>+'5_Historic_Pumping_Purchases'!G12-'7_Historic_Deliveries'!B12</f>
        <v>0</v>
      </c>
      <c r="G12" s="280" t="e">
        <f>F12/'5_Historic_Pumping_Purchases'!G12</f>
        <v>#DIV/0!</v>
      </c>
      <c r="H12" s="280" t="e">
        <f>+J12/'5_Historic_Pumping_Purchases'!G12</f>
        <v>#DIV/0!</v>
      </c>
      <c r="I12" s="280" t="e">
        <f>+K12/'5_Historic_Pumping_Purchases'!G12</f>
        <v>#DIV/0!</v>
      </c>
      <c r="J12" s="278">
        <f>+'5_Historic_Pumping_Purchases'!G12-K12</f>
        <v>0</v>
      </c>
      <c r="K12" s="278">
        <f>+'5_Historic_Pumping_Purchases'!D12-'5_Historic_Pumping_Purchases'!C12</f>
        <v>0</v>
      </c>
      <c r="L12" s="278" t="e">
        <f>+(J12/'4_Historic_Population'!D12)/366</f>
        <v>#DIV/0!</v>
      </c>
      <c r="M12" s="278" t="e">
        <f>+(K12/'4_Historic_Population'!D12)/366</f>
        <v>#DIV/0!</v>
      </c>
      <c r="N12" s="142"/>
      <c r="O12" s="21"/>
      <c r="P12" s="21"/>
      <c r="Q12" s="21"/>
      <c r="R12" s="21"/>
      <c r="S12" s="21"/>
      <c r="T12" s="21"/>
      <c r="U12" s="21"/>
      <c r="V12" s="21"/>
      <c r="W12" s="21"/>
      <c r="X12" s="21"/>
      <c r="Y12" s="21"/>
      <c r="Z12" s="2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row>
    <row r="13" spans="1:82" s="35" customFormat="1" ht="15.6" thickTop="1" thickBot="1" x14ac:dyDescent="0.35">
      <c r="A13" s="184">
        <v>2025</v>
      </c>
      <c r="B13" s="278">
        <f>+'5_Historic_Pumping_Purchases'!G13/365</f>
        <v>0</v>
      </c>
      <c r="C13" s="278" t="e">
        <f>+('5_Historic_Pumping_Purchases'!G13/'4_Historic_Population'!D13)/365</f>
        <v>#DIV/0!</v>
      </c>
      <c r="D13" s="278" t="e">
        <f>+(('7_Historic_Deliveries'!C13+'7_Historic_Deliveries'!D13)/'4_Historic_Population'!D13)/365</f>
        <v>#DIV/0!</v>
      </c>
      <c r="E13" s="279" t="e">
        <f>+'5_Historic_Pumping_Purchases'!E13/'8_Historic_Summary_Calculations'!B13</f>
        <v>#DIV/0!</v>
      </c>
      <c r="F13" s="278">
        <f>+'5_Historic_Pumping_Purchases'!G13-'7_Historic_Deliveries'!B13</f>
        <v>0</v>
      </c>
      <c r="G13" s="280" t="e">
        <f>F13/'5_Historic_Pumping_Purchases'!G13</f>
        <v>#DIV/0!</v>
      </c>
      <c r="H13" s="280" t="e">
        <f>+J13/'5_Historic_Pumping_Purchases'!G13</f>
        <v>#DIV/0!</v>
      </c>
      <c r="I13" s="280" t="e">
        <f>+K13/'5_Historic_Pumping_Purchases'!G13</f>
        <v>#DIV/0!</v>
      </c>
      <c r="J13" s="278">
        <f>+'5_Historic_Pumping_Purchases'!G13-K13</f>
        <v>0</v>
      </c>
      <c r="K13" s="278">
        <f>+'5_Historic_Pumping_Purchases'!D13-'5_Historic_Pumping_Purchases'!C13</f>
        <v>0</v>
      </c>
      <c r="L13" s="278" t="e">
        <f>+(J13/'4_Historic_Population'!D13)/365</f>
        <v>#DIV/0!</v>
      </c>
      <c r="M13" s="278" t="e">
        <f>+(K13/'4_Historic_Population'!D13)/365</f>
        <v>#DIV/0!</v>
      </c>
      <c r="N13" s="142"/>
      <c r="O13" s="21"/>
      <c r="P13" s="21"/>
      <c r="Q13" s="21"/>
      <c r="R13" s="21"/>
      <c r="S13" s="21"/>
      <c r="T13" s="21"/>
      <c r="U13" s="21"/>
      <c r="V13" s="21"/>
      <c r="W13" s="21"/>
      <c r="X13" s="21"/>
      <c r="Y13" s="21"/>
      <c r="Z13" s="2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row>
    <row r="14" spans="1:82" s="35" customFormat="1" ht="15.6" thickTop="1" thickBot="1" x14ac:dyDescent="0.35">
      <c r="A14" s="184">
        <v>2026</v>
      </c>
      <c r="B14" s="278">
        <f>+'5_Historic_Pumping_Purchases'!G14/365</f>
        <v>0</v>
      </c>
      <c r="C14" s="278" t="e">
        <f>+('5_Historic_Pumping_Purchases'!G14/'4_Historic_Population'!D14)/365</f>
        <v>#DIV/0!</v>
      </c>
      <c r="D14" s="278" t="e">
        <f>+(('7_Historic_Deliveries'!C14+'7_Historic_Deliveries'!D14)/'4_Historic_Population'!D14)/365</f>
        <v>#DIV/0!</v>
      </c>
      <c r="E14" s="279" t="e">
        <f>+'5_Historic_Pumping_Purchases'!E14/'8_Historic_Summary_Calculations'!B14</f>
        <v>#DIV/0!</v>
      </c>
      <c r="F14" s="278">
        <f>+'5_Historic_Pumping_Purchases'!G14-'7_Historic_Deliveries'!B14</f>
        <v>0</v>
      </c>
      <c r="G14" s="280" t="e">
        <f>F14/'5_Historic_Pumping_Purchases'!G14</f>
        <v>#DIV/0!</v>
      </c>
      <c r="H14" s="280" t="e">
        <f>+J14/'5_Historic_Pumping_Purchases'!G14</f>
        <v>#DIV/0!</v>
      </c>
      <c r="I14" s="280" t="e">
        <f>+K14/'5_Historic_Pumping_Purchases'!G14</f>
        <v>#DIV/0!</v>
      </c>
      <c r="J14" s="278">
        <f>+'5_Historic_Pumping_Purchases'!G14-K14</f>
        <v>0</v>
      </c>
      <c r="K14" s="278">
        <f>+'5_Historic_Pumping_Purchases'!D14-'5_Historic_Pumping_Purchases'!C14</f>
        <v>0</v>
      </c>
      <c r="L14" s="278" t="e">
        <f>+(J14/'4_Historic_Population'!D14)/365</f>
        <v>#DIV/0!</v>
      </c>
      <c r="M14" s="278" t="e">
        <f>+(K14/'4_Historic_Population'!D14)/365</f>
        <v>#DIV/0!</v>
      </c>
      <c r="N14" s="142"/>
      <c r="O14" s="21"/>
      <c r="P14" s="21"/>
      <c r="Q14" s="21"/>
      <c r="R14" s="21"/>
      <c r="S14" s="21"/>
      <c r="T14" s="21"/>
      <c r="U14" s="21"/>
      <c r="V14" s="21"/>
      <c r="W14" s="21"/>
      <c r="X14" s="21"/>
      <c r="Y14" s="21"/>
      <c r="Z14" s="2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row>
    <row r="15" spans="1:82" s="35" customFormat="1" ht="15.6" thickTop="1" thickBot="1" x14ac:dyDescent="0.35">
      <c r="A15" s="184">
        <v>2027</v>
      </c>
      <c r="B15" s="278">
        <f>+'5_Historic_Pumping_Purchases'!G15/365</f>
        <v>0</v>
      </c>
      <c r="C15" s="278" t="e">
        <f>+('5_Historic_Pumping_Purchases'!G15/'4_Historic_Population'!D15)/365</f>
        <v>#DIV/0!</v>
      </c>
      <c r="D15" s="278" t="e">
        <f>+(('7_Historic_Deliveries'!C15+'7_Historic_Deliveries'!D15)/'4_Historic_Population'!D15)/365</f>
        <v>#DIV/0!</v>
      </c>
      <c r="E15" s="279" t="e">
        <f>+'5_Historic_Pumping_Purchases'!E15/'8_Historic_Summary_Calculations'!B15</f>
        <v>#DIV/0!</v>
      </c>
      <c r="F15" s="278">
        <f>+'5_Historic_Pumping_Purchases'!G15-'7_Historic_Deliveries'!B15</f>
        <v>0</v>
      </c>
      <c r="G15" s="280" t="e">
        <f>F15/'5_Historic_Pumping_Purchases'!G15</f>
        <v>#DIV/0!</v>
      </c>
      <c r="H15" s="280" t="e">
        <f>+J15/'5_Historic_Pumping_Purchases'!G15</f>
        <v>#DIV/0!</v>
      </c>
      <c r="I15" s="280" t="e">
        <f>+K15/'5_Historic_Pumping_Purchases'!G15</f>
        <v>#DIV/0!</v>
      </c>
      <c r="J15" s="278">
        <f>+'5_Historic_Pumping_Purchases'!G15-K15</f>
        <v>0</v>
      </c>
      <c r="K15" s="278">
        <f>+'5_Historic_Pumping_Purchases'!D15-'5_Historic_Pumping_Purchases'!C15</f>
        <v>0</v>
      </c>
      <c r="L15" s="278" t="e">
        <f>+(J15/'4_Historic_Population'!D15)/365</f>
        <v>#DIV/0!</v>
      </c>
      <c r="M15" s="278" t="e">
        <f>+(K15/'4_Historic_Population'!D15)/365</f>
        <v>#DIV/0!</v>
      </c>
      <c r="N15" s="142"/>
      <c r="O15" s="21"/>
      <c r="P15" s="21"/>
      <c r="Q15" s="21"/>
      <c r="R15" s="21"/>
      <c r="S15" s="21"/>
      <c r="T15" s="21"/>
      <c r="U15" s="21"/>
      <c r="V15" s="21"/>
      <c r="W15" s="21"/>
      <c r="X15" s="21"/>
      <c r="Y15" s="21"/>
      <c r="Z15" s="2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row>
    <row r="16" spans="1:82" s="35" customFormat="1" ht="15.6" thickTop="1" thickBot="1" x14ac:dyDescent="0.35">
      <c r="A16" s="184">
        <v>2028</v>
      </c>
      <c r="B16" s="278">
        <f>+'5_Historic_Pumping_Purchases'!G16/366</f>
        <v>0</v>
      </c>
      <c r="C16" s="278" t="e">
        <f>+('5_Historic_Pumping_Purchases'!G16/'4_Historic_Population'!D16)/366</f>
        <v>#DIV/0!</v>
      </c>
      <c r="D16" s="278" t="e">
        <f>+(('7_Historic_Deliveries'!C16+'7_Historic_Deliveries'!D16)/'4_Historic_Population'!D16)/366</f>
        <v>#DIV/0!</v>
      </c>
      <c r="E16" s="279" t="e">
        <f>+'5_Historic_Pumping_Purchases'!E16/'8_Historic_Summary_Calculations'!B16</f>
        <v>#DIV/0!</v>
      </c>
      <c r="F16" s="278">
        <f>+'5_Historic_Pumping_Purchases'!G16-'7_Historic_Deliveries'!B16</f>
        <v>0</v>
      </c>
      <c r="G16" s="280" t="e">
        <f>F16/'5_Historic_Pumping_Purchases'!G16</f>
        <v>#DIV/0!</v>
      </c>
      <c r="H16" s="280" t="e">
        <f>+J16/'5_Historic_Pumping_Purchases'!G16</f>
        <v>#DIV/0!</v>
      </c>
      <c r="I16" s="280" t="e">
        <f>+K16/'5_Historic_Pumping_Purchases'!G16</f>
        <v>#DIV/0!</v>
      </c>
      <c r="J16" s="278">
        <f>+'5_Historic_Pumping_Purchases'!G16-K16</f>
        <v>0</v>
      </c>
      <c r="K16" s="278">
        <f>+'5_Historic_Pumping_Purchases'!D16-'5_Historic_Pumping_Purchases'!C16</f>
        <v>0</v>
      </c>
      <c r="L16" s="278" t="e">
        <f>+(J16/'4_Historic_Population'!D16)/366</f>
        <v>#DIV/0!</v>
      </c>
      <c r="M16" s="278" t="e">
        <f>+(K16/'4_Historic_Population'!D16)/366</f>
        <v>#DIV/0!</v>
      </c>
      <c r="N16" s="142"/>
      <c r="O16" s="21"/>
      <c r="P16" s="21"/>
      <c r="Q16" s="21"/>
      <c r="R16" s="21"/>
      <c r="S16" s="21"/>
      <c r="T16" s="21"/>
      <c r="U16" s="21"/>
      <c r="V16" s="21"/>
      <c r="W16" s="21"/>
      <c r="X16" s="21"/>
      <c r="Y16" s="21"/>
      <c r="Z16" s="2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row>
    <row r="17" spans="1:82" s="35" customFormat="1" ht="30" thickTop="1" thickBot="1" x14ac:dyDescent="0.35">
      <c r="A17" s="185" t="s">
        <v>27</v>
      </c>
      <c r="B17" s="281" t="e">
        <f>+AVERAGEIF(B4:B13, "&lt;&gt;0")</f>
        <v>#DIV/0!</v>
      </c>
      <c r="C17" s="281" t="e">
        <f>+AVERAGEIF(C4:C13, "&lt;&gt;#DIV/0!")</f>
        <v>#DIV/0!</v>
      </c>
      <c r="D17" s="281" t="e">
        <f>+AVERAGEIF(D4:D13, "&lt;&gt;#DIV/0!")</f>
        <v>#DIV/0!</v>
      </c>
      <c r="E17" s="282" t="e">
        <f>+AVERAGEIF(E4:E13, "&lt;&gt;#DIV/0!")</f>
        <v>#DIV/0!</v>
      </c>
      <c r="F17" s="281" t="e">
        <f>+AVERAGEIF(F4:F13, "&lt;&gt;0")</f>
        <v>#DIV/0!</v>
      </c>
      <c r="G17" s="348" t="e">
        <f>+AVERAGEIF(G4:G13, "&lt;&gt;#DIV/0!")</f>
        <v>#DIV/0!</v>
      </c>
      <c r="H17" s="348" t="e">
        <f>+AVERAGEIF(H4:H13, "&lt;&gt;#DIV/0!")</f>
        <v>#DIV/0!</v>
      </c>
      <c r="I17" s="348" t="e">
        <f>+AVERAGEIF(I4:I13, "&lt;&gt;#DIV/0!")</f>
        <v>#DIV/0!</v>
      </c>
      <c r="J17" s="281" t="e">
        <f>+AVERAGEIF(J4:J13, "&lt;&gt;0")</f>
        <v>#DIV/0!</v>
      </c>
      <c r="K17" s="281" t="e">
        <f>+AVERAGEIF(K4:K13, "&lt;&gt;0")</f>
        <v>#DIV/0!</v>
      </c>
      <c r="L17" s="281" t="e">
        <f>+AVERAGEIF(L4:L13, "&lt;&gt;#DIV/0!")</f>
        <v>#DIV/0!</v>
      </c>
      <c r="M17" s="281" t="e">
        <f>+AVERAGEIF(M4:M13, "&lt;&gt;#DIV/0!")</f>
        <v>#DIV/0!</v>
      </c>
      <c r="N17" s="142"/>
      <c r="O17" s="21"/>
      <c r="P17" s="21"/>
      <c r="Q17" s="21"/>
      <c r="R17" s="21"/>
      <c r="S17" s="21"/>
      <c r="T17" s="21"/>
      <c r="U17" s="21"/>
      <c r="V17" s="21"/>
      <c r="W17" s="21"/>
      <c r="X17" s="21"/>
      <c r="Y17" s="21"/>
      <c r="Z17" s="2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row>
    <row r="18" spans="1:82" s="35" customFormat="1" ht="33.75" customHeight="1" thickTop="1" thickBot="1" x14ac:dyDescent="0.35">
      <c r="A18" s="185" t="s">
        <v>34</v>
      </c>
      <c r="B18" s="281">
        <f t="array" ref="B18">+MAX(IF(B4:B13&lt;&gt;0, B4:B13))</f>
        <v>0</v>
      </c>
      <c r="C18" s="281">
        <f>_xlfn.AGGREGATE(4,6,C4:C13)</f>
        <v>0</v>
      </c>
      <c r="D18" s="281">
        <f>_xlfn.AGGREGATE(4,6,D4:D13)</f>
        <v>0</v>
      </c>
      <c r="E18" s="282">
        <f>_xlfn.AGGREGATE(4,6,E4:E13)</f>
        <v>0</v>
      </c>
      <c r="F18" s="281">
        <f t="shared" ref="F18" si="0">+MAX(F4:F13)</f>
        <v>0</v>
      </c>
      <c r="G18" s="348">
        <f t="shared" ref="G18:M18" si="1">_xlfn.AGGREGATE(4,6,G4:G13)</f>
        <v>0</v>
      </c>
      <c r="H18" s="348">
        <f t="shared" si="1"/>
        <v>0</v>
      </c>
      <c r="I18" s="348">
        <f t="shared" si="1"/>
        <v>0</v>
      </c>
      <c r="J18" s="281">
        <f t="shared" si="1"/>
        <v>0</v>
      </c>
      <c r="K18" s="281">
        <f t="shared" si="1"/>
        <v>0</v>
      </c>
      <c r="L18" s="281">
        <f t="shared" si="1"/>
        <v>0</v>
      </c>
      <c r="M18" s="281">
        <f t="shared" si="1"/>
        <v>0</v>
      </c>
      <c r="N18" s="142"/>
      <c r="O18" s="21"/>
      <c r="P18" s="21"/>
      <c r="Q18" s="21"/>
      <c r="R18" s="21"/>
      <c r="S18" s="21"/>
      <c r="T18" s="21"/>
      <c r="U18" s="21"/>
      <c r="V18" s="21"/>
      <c r="W18" s="21"/>
      <c r="X18" s="21"/>
      <c r="Y18" s="21"/>
      <c r="Z18" s="2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row>
    <row r="19" spans="1:82" s="21" customFormat="1" ht="15" thickTop="1" x14ac:dyDescent="0.3">
      <c r="A19" s="186"/>
      <c r="B19" s="187"/>
      <c r="C19" s="187"/>
      <c r="D19" s="187"/>
      <c r="E19" s="188"/>
      <c r="F19" s="187"/>
      <c r="G19" s="187"/>
      <c r="H19" s="187"/>
      <c r="I19" s="187"/>
      <c r="J19" s="187"/>
      <c r="K19" s="187"/>
      <c r="L19" s="187"/>
      <c r="M19" s="187"/>
    </row>
    <row r="20" spans="1:82" s="21" customFormat="1" x14ac:dyDescent="0.3">
      <c r="A20" s="189"/>
      <c r="B20" s="190"/>
      <c r="C20" s="190"/>
      <c r="D20" s="190"/>
      <c r="E20" s="191"/>
      <c r="F20" s="190"/>
      <c r="G20" s="190"/>
      <c r="H20" s="190"/>
      <c r="I20" s="190"/>
      <c r="J20" s="190"/>
      <c r="K20" s="190"/>
      <c r="L20" s="190"/>
      <c r="M20" s="190"/>
    </row>
    <row r="21" spans="1:82" s="21" customFormat="1" x14ac:dyDescent="0.3">
      <c r="A21" s="22"/>
      <c r="B21" s="192"/>
      <c r="C21" s="192"/>
      <c r="D21" s="192"/>
      <c r="E21" s="40"/>
      <c r="F21" s="40"/>
      <c r="G21" s="192"/>
      <c r="H21" s="192"/>
      <c r="I21" s="192"/>
      <c r="J21" s="193"/>
      <c r="K21" s="193"/>
      <c r="L21" s="192"/>
      <c r="M21" s="192"/>
    </row>
    <row r="22" spans="1:82" s="21" customFormat="1" x14ac:dyDescent="0.3"/>
    <row r="23" spans="1:82" s="21" customFormat="1" x14ac:dyDescent="0.3"/>
    <row r="24" spans="1:82" s="21" customFormat="1" x14ac:dyDescent="0.3"/>
    <row r="25" spans="1:82" s="21" customFormat="1" x14ac:dyDescent="0.3"/>
    <row r="26" spans="1:82" s="21" customFormat="1" x14ac:dyDescent="0.3"/>
    <row r="27" spans="1:82" s="21" customFormat="1" x14ac:dyDescent="0.3"/>
    <row r="28" spans="1:82" s="21" customFormat="1" x14ac:dyDescent="0.3"/>
    <row r="29" spans="1:82" s="21" customFormat="1" x14ac:dyDescent="0.3">
      <c r="A29" s="194" t="s">
        <v>252</v>
      </c>
    </row>
    <row r="30" spans="1:82" s="21" customFormat="1" x14ac:dyDescent="0.3">
      <c r="A30" s="194" t="s">
        <v>253</v>
      </c>
    </row>
    <row r="31" spans="1:82" s="21" customFormat="1" x14ac:dyDescent="0.3">
      <c r="A31" s="194" t="s">
        <v>254</v>
      </c>
    </row>
    <row r="32" spans="1:82" s="21" customFormat="1" x14ac:dyDescent="0.3">
      <c r="A32" s="194" t="s">
        <v>255</v>
      </c>
    </row>
    <row r="33" spans="1:1" s="21" customFormat="1" x14ac:dyDescent="0.3">
      <c r="A33" s="194" t="s">
        <v>256</v>
      </c>
    </row>
    <row r="34" spans="1:1" s="21" customFormat="1" x14ac:dyDescent="0.3">
      <c r="A34" s="194" t="s">
        <v>257</v>
      </c>
    </row>
    <row r="35" spans="1:1" s="21" customFormat="1" x14ac:dyDescent="0.3"/>
    <row r="36" spans="1:1" s="21" customFormat="1" x14ac:dyDescent="0.3"/>
    <row r="37" spans="1:1" s="21" customFormat="1" x14ac:dyDescent="0.3"/>
    <row r="38" spans="1:1" s="21" customFormat="1" x14ac:dyDescent="0.3"/>
    <row r="39" spans="1:1" s="21" customFormat="1" x14ac:dyDescent="0.3"/>
    <row r="40" spans="1:1" s="21" customFormat="1" x14ac:dyDescent="0.3"/>
    <row r="41" spans="1:1" s="21" customFormat="1" x14ac:dyDescent="0.3"/>
    <row r="42" spans="1:1" s="21" customFormat="1" x14ac:dyDescent="0.3"/>
    <row r="43" spans="1:1" s="21" customFormat="1" x14ac:dyDescent="0.3"/>
    <row r="44" spans="1:1" s="21" customFormat="1" x14ac:dyDescent="0.3"/>
    <row r="45" spans="1:1" s="21" customFormat="1" x14ac:dyDescent="0.3"/>
    <row r="46" spans="1:1" s="21" customFormat="1" x14ac:dyDescent="0.3"/>
    <row r="47" spans="1:1" s="21" customFormat="1" x14ac:dyDescent="0.3"/>
    <row r="48" spans="1:1" s="21" customFormat="1" x14ac:dyDescent="0.3"/>
    <row r="49" s="21" customFormat="1" x14ac:dyDescent="0.3"/>
    <row r="50" s="21" customFormat="1" x14ac:dyDescent="0.3"/>
    <row r="51" s="21" customFormat="1" x14ac:dyDescent="0.3"/>
    <row r="52" s="21" customFormat="1" x14ac:dyDescent="0.3"/>
    <row r="53" s="21" customFormat="1" x14ac:dyDescent="0.3"/>
    <row r="54" s="21" customFormat="1" x14ac:dyDescent="0.3"/>
    <row r="55" s="21" customFormat="1" x14ac:dyDescent="0.3"/>
    <row r="56" s="21" customFormat="1" x14ac:dyDescent="0.3"/>
    <row r="57" s="21" customFormat="1" x14ac:dyDescent="0.3"/>
    <row r="58" s="21" customFormat="1" x14ac:dyDescent="0.3"/>
    <row r="59" s="21" customFormat="1" x14ac:dyDescent="0.3"/>
    <row r="60" s="21" customFormat="1" x14ac:dyDescent="0.3"/>
    <row r="61" s="21" customFormat="1" x14ac:dyDescent="0.3"/>
    <row r="62" s="21" customFormat="1" x14ac:dyDescent="0.3"/>
    <row r="63" s="21" customFormat="1" x14ac:dyDescent="0.3"/>
  </sheetData>
  <sheetProtection algorithmName="SHA-512" hashValue="GdvFcDGfi6C5Vqmefxo+q/7D9GLZz8xEr30VsHFzPbYX0lG8m3o0q4AnQGtjp9GL5iI2k0NmHHTk5X65+ryo6A==" saltValue="MI/MIG56WpMx3KEwyrJSAw==" spinCount="100000" sheet="1" objects="1" scenarios="1"/>
  <mergeCells count="2">
    <mergeCell ref="B2:E2"/>
    <mergeCell ref="B1:F1"/>
  </mergeCells>
  <pageMargins left="0.5" right="0.5" top="0.5" bottom="0.5" header="0.05" footer="0.05"/>
  <pageSetup pageOrder="overThenDown" orientation="landscape" r:id="rId1"/>
  <headerFooter>
    <oddHeader>&amp;LWater Supply Plan: Supporting Tables</oddHeader>
    <oddFooter>&amp;LTable 8:
Historic Summary Calculations&amp;R&amp;P</oddFooter>
  </headerFooter>
  <drawing r:id="rId2"/>
  <tableParts count="1">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C5EF4-9AE9-46B4-A52E-145C146B82D9}">
  <dimension ref="A1:FR19"/>
  <sheetViews>
    <sheetView workbookViewId="0"/>
  </sheetViews>
  <sheetFormatPr defaultColWidth="9.109375" defaultRowHeight="14.4" x14ac:dyDescent="0.3"/>
  <cols>
    <col min="1" max="1" width="31.44140625" style="1" customWidth="1"/>
    <col min="2" max="2" width="16" style="1" customWidth="1"/>
    <col min="3" max="3" width="28.88671875" style="1" customWidth="1"/>
    <col min="4" max="4" width="13.44140625" style="26" customWidth="1"/>
    <col min="5" max="5" width="16.33203125" style="26" customWidth="1"/>
    <col min="6" max="6" width="19" style="26" customWidth="1"/>
    <col min="7" max="7" width="26.6640625" style="26" customWidth="1"/>
    <col min="8" max="8" width="15.5546875" style="26" customWidth="1"/>
    <col min="9" max="10" width="26.44140625" style="1" customWidth="1"/>
    <col min="11" max="174" width="9.109375" style="21"/>
    <col min="175" max="16384" width="9.109375" style="1"/>
  </cols>
  <sheetData>
    <row r="1" spans="1:10" s="63" customFormat="1" ht="201" customHeight="1" thickBot="1" x14ac:dyDescent="0.35">
      <c r="A1" s="96" t="s">
        <v>1003</v>
      </c>
      <c r="B1" s="441" t="s">
        <v>977</v>
      </c>
      <c r="C1" s="442"/>
      <c r="D1" s="442"/>
      <c r="E1" s="442"/>
      <c r="F1" s="442"/>
      <c r="G1" s="442"/>
      <c r="H1" s="442"/>
      <c r="I1" s="442"/>
      <c r="J1" s="443"/>
    </row>
    <row r="2" spans="1:10" s="68" customFormat="1" ht="50.25" customHeight="1" x14ac:dyDescent="0.3">
      <c r="B2" s="451" t="s">
        <v>233</v>
      </c>
      <c r="C2" s="431"/>
      <c r="D2" s="431"/>
      <c r="E2" s="431"/>
      <c r="F2" s="431"/>
    </row>
    <row r="3" spans="1:10" s="43" customFormat="1" ht="43.2" x14ac:dyDescent="0.3">
      <c r="A3" s="362" t="s">
        <v>416</v>
      </c>
      <c r="B3" s="356" t="s">
        <v>35</v>
      </c>
      <c r="C3" s="356" t="s">
        <v>417</v>
      </c>
      <c r="D3" s="356" t="s">
        <v>36</v>
      </c>
      <c r="E3" s="356" t="s">
        <v>37</v>
      </c>
      <c r="F3" s="356" t="s">
        <v>747</v>
      </c>
      <c r="G3" s="356" t="s">
        <v>748</v>
      </c>
      <c r="H3" s="356" t="s">
        <v>38</v>
      </c>
      <c r="I3" s="354" t="s">
        <v>39</v>
      </c>
      <c r="J3" s="367" t="s">
        <v>132</v>
      </c>
    </row>
    <row r="4" spans="1:10" s="37" customFormat="1" ht="15" thickBot="1" x14ac:dyDescent="0.35">
      <c r="A4" s="137"/>
      <c r="B4" s="147"/>
      <c r="C4" s="147"/>
      <c r="D4" s="138"/>
      <c r="E4" s="147"/>
      <c r="F4" s="139"/>
      <c r="G4" s="139"/>
      <c r="H4" s="139"/>
      <c r="I4" s="140"/>
      <c r="J4" s="141"/>
    </row>
    <row r="5" spans="1:10" s="35" customFormat="1" ht="15.6" thickTop="1" thickBot="1" x14ac:dyDescent="0.35">
      <c r="A5" s="142"/>
      <c r="B5" s="150"/>
      <c r="C5" s="150"/>
      <c r="D5" s="144"/>
      <c r="E5" s="150"/>
      <c r="F5" s="104"/>
      <c r="G5" s="104"/>
      <c r="H5" s="104"/>
      <c r="I5" s="145"/>
      <c r="J5" s="146"/>
    </row>
    <row r="6" spans="1:10" s="35" customFormat="1" ht="15.6" thickTop="1" thickBot="1" x14ac:dyDescent="0.35">
      <c r="A6" s="142"/>
      <c r="B6" s="150"/>
      <c r="C6" s="150"/>
      <c r="D6" s="144"/>
      <c r="E6" s="150"/>
      <c r="F6" s="104"/>
      <c r="G6" s="104"/>
      <c r="H6" s="104"/>
      <c r="I6" s="145"/>
      <c r="J6" s="146"/>
    </row>
    <row r="7" spans="1:10" s="35" customFormat="1" ht="15.6" thickTop="1" thickBot="1" x14ac:dyDescent="0.35">
      <c r="A7" s="142"/>
      <c r="B7" s="150"/>
      <c r="C7" s="150"/>
      <c r="D7" s="144"/>
      <c r="E7" s="150"/>
      <c r="F7" s="104"/>
      <c r="G7" s="104"/>
      <c r="H7" s="104"/>
      <c r="I7" s="145"/>
      <c r="J7" s="146"/>
    </row>
    <row r="8" spans="1:10" s="35" customFormat="1" ht="15.6" thickTop="1" thickBot="1" x14ac:dyDescent="0.35">
      <c r="A8" s="142"/>
      <c r="B8" s="150"/>
      <c r="C8" s="150"/>
      <c r="D8" s="144"/>
      <c r="E8" s="150"/>
      <c r="F8" s="104"/>
      <c r="G8" s="104"/>
      <c r="H8" s="104"/>
      <c r="I8" s="145"/>
      <c r="J8" s="146"/>
    </row>
    <row r="9" spans="1:10" s="35" customFormat="1" ht="15.6" thickTop="1" thickBot="1" x14ac:dyDescent="0.35">
      <c r="A9" s="142"/>
      <c r="B9" s="150"/>
      <c r="C9" s="150"/>
      <c r="D9" s="144"/>
      <c r="E9" s="150"/>
      <c r="F9" s="104"/>
      <c r="G9" s="104"/>
      <c r="H9" s="104"/>
      <c r="I9" s="145"/>
      <c r="J9" s="146"/>
    </row>
    <row r="10" spans="1:10" s="35" customFormat="1" ht="15.6" thickTop="1" thickBot="1" x14ac:dyDescent="0.35">
      <c r="A10" s="142"/>
      <c r="B10" s="150"/>
      <c r="C10" s="150"/>
      <c r="D10" s="144"/>
      <c r="E10" s="150"/>
      <c r="F10" s="104"/>
      <c r="G10" s="104"/>
      <c r="H10" s="104"/>
      <c r="I10" s="145"/>
      <c r="J10" s="146"/>
    </row>
    <row r="11" spans="1:10" s="35" customFormat="1" ht="15.6" thickTop="1" thickBot="1" x14ac:dyDescent="0.35">
      <c r="A11" s="142"/>
      <c r="B11" s="150"/>
      <c r="C11" s="150"/>
      <c r="D11" s="144"/>
      <c r="E11" s="150"/>
      <c r="F11" s="104"/>
      <c r="G11" s="104"/>
      <c r="H11" s="104"/>
      <c r="I11" s="145"/>
      <c r="J11" s="146"/>
    </row>
    <row r="12" spans="1:10" s="35" customFormat="1" ht="15.6" thickTop="1" thickBot="1" x14ac:dyDescent="0.35">
      <c r="A12" s="142"/>
      <c r="B12" s="150"/>
      <c r="C12" s="150"/>
      <c r="D12" s="144"/>
      <c r="E12" s="150"/>
      <c r="F12" s="104"/>
      <c r="G12" s="104"/>
      <c r="H12" s="104"/>
      <c r="I12" s="145"/>
      <c r="J12" s="146"/>
    </row>
    <row r="13" spans="1:10" s="35" customFormat="1" ht="15.6" thickTop="1" thickBot="1" x14ac:dyDescent="0.35">
      <c r="A13" s="142"/>
      <c r="B13" s="150"/>
      <c r="C13" s="150"/>
      <c r="D13" s="144"/>
      <c r="E13" s="150"/>
      <c r="F13" s="104"/>
      <c r="G13" s="104"/>
      <c r="H13" s="104"/>
      <c r="I13" s="145"/>
      <c r="J13" s="146"/>
    </row>
    <row r="14" spans="1:10" s="35" customFormat="1" ht="15.6" thickTop="1" thickBot="1" x14ac:dyDescent="0.35">
      <c r="A14" s="142"/>
      <c r="B14" s="150"/>
      <c r="C14" s="150"/>
      <c r="D14" s="144"/>
      <c r="E14" s="150"/>
      <c r="F14" s="104"/>
      <c r="G14" s="104"/>
      <c r="H14" s="104"/>
      <c r="I14" s="145"/>
      <c r="J14" s="146"/>
    </row>
    <row r="15" spans="1:10" s="35" customFormat="1" ht="15.6" thickTop="1" thickBot="1" x14ac:dyDescent="0.35">
      <c r="A15" s="142"/>
      <c r="B15" s="150"/>
      <c r="C15" s="150"/>
      <c r="D15" s="144"/>
      <c r="E15" s="150"/>
      <c r="F15" s="104"/>
      <c r="G15" s="104"/>
      <c r="H15" s="104"/>
      <c r="I15" s="145"/>
      <c r="J15" s="146"/>
    </row>
    <row r="16" spans="1:10" s="35" customFormat="1" ht="15.6" thickTop="1" thickBot="1" x14ac:dyDescent="0.35">
      <c r="A16" s="142"/>
      <c r="B16" s="150"/>
      <c r="C16" s="150"/>
      <c r="D16" s="144"/>
      <c r="E16" s="150"/>
      <c r="F16" s="104"/>
      <c r="G16" s="104"/>
      <c r="H16" s="104"/>
      <c r="I16" s="145"/>
      <c r="J16" s="146"/>
    </row>
    <row r="17" spans="1:10" s="35" customFormat="1" ht="15.6" thickTop="1" thickBot="1" x14ac:dyDescent="0.35">
      <c r="A17" s="142"/>
      <c r="B17" s="150"/>
      <c r="C17" s="150"/>
      <c r="D17" s="144"/>
      <c r="E17" s="150"/>
      <c r="F17" s="104"/>
      <c r="G17" s="104"/>
      <c r="H17" s="104"/>
      <c r="I17" s="145"/>
      <c r="J17" s="146"/>
    </row>
    <row r="18" spans="1:10" s="35" customFormat="1" ht="15.6" thickTop="1" thickBot="1" x14ac:dyDescent="0.35">
      <c r="A18" s="142"/>
      <c r="B18" s="150"/>
      <c r="C18" s="150"/>
      <c r="D18" s="144"/>
      <c r="E18" s="150"/>
      <c r="F18" s="104"/>
      <c r="G18" s="104"/>
      <c r="H18" s="104"/>
      <c r="I18" s="145"/>
      <c r="J18" s="146"/>
    </row>
    <row r="19" spans="1:10" s="35" customFormat="1" ht="15" thickTop="1" x14ac:dyDescent="0.3">
      <c r="A19" s="368"/>
      <c r="B19" s="364"/>
      <c r="C19" s="364"/>
      <c r="D19" s="369"/>
      <c r="E19" s="364"/>
      <c r="F19" s="370"/>
      <c r="G19" s="370"/>
      <c r="H19" s="370"/>
      <c r="I19" s="363"/>
      <c r="J19" s="371"/>
    </row>
  </sheetData>
  <sheetProtection algorithmName="SHA-512" hashValue="PdzfMpypv7n126Fyn7Wqb1B9pm4BXO2nnoH1j6q6n5UKf28zczQq/Pkx7TGlywAqn0rRWZUeADsLh/7K/HkG4w==" saltValue="EaEN8CGHM7M5YyoJCdywPQ==" spinCount="100000" sheet="1" objects="1" scenarios="1"/>
  <mergeCells count="2">
    <mergeCell ref="B2:F2"/>
    <mergeCell ref="B1:J1"/>
  </mergeCells>
  <pageMargins left="0.5" right="0.5" top="0.5" bottom="0.5" header="0.3" footer="0.3"/>
  <pageSetup orientation="landscape" r:id="rId1"/>
  <headerFooter>
    <oddHeader>&amp;LWater Supply Plan: Supporting Tables</oddHeader>
    <oddFooter>&amp;LTable 9:
Current Treatment&amp;R&amp;P</oddFooter>
  </headerFooter>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A7ADF912-6EB5-4D45-96A2-546C0966D578}">
          <x14:formula1>
            <xm:f>Dropdown_Lists!$J$3:$J$5</xm:f>
          </x14:formula1>
          <xm:sqref>E4:E19</xm:sqref>
        </x14:dataValidation>
        <x14:dataValidation type="list" allowBlank="1" showInputMessage="1" showErrorMessage="1" errorTitle="Error" error="This isn't a valid option. Please select from the dropdown choices. Additional detail can be added in the Notes field." promptTitle="Select from dropdown" xr:uid="{A6FA74FF-AFB4-413F-9AEF-9B4BB3F660A9}">
          <x14:formula1>
            <xm:f>Dropdown_Lists!$I$3:$I$6</xm:f>
          </x14:formula1>
          <xm:sqref>C4:C19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1FC9CE-E5EA-4AEC-92E7-33E64CE73178}">
  <dimension ref="A1:CW25"/>
  <sheetViews>
    <sheetView workbookViewId="0"/>
  </sheetViews>
  <sheetFormatPr defaultColWidth="9.109375" defaultRowHeight="14.4" x14ac:dyDescent="0.3"/>
  <cols>
    <col min="1" max="1" width="37.5546875" style="1" customWidth="1"/>
    <col min="2" max="3" width="16.88671875" style="1" customWidth="1"/>
    <col min="4" max="4" width="13.88671875" style="1" customWidth="1"/>
    <col min="5" max="5" width="16.5546875" style="1" customWidth="1"/>
    <col min="6" max="6" width="17.44140625" style="1" customWidth="1"/>
    <col min="7" max="8" width="44.33203125" style="1" customWidth="1"/>
    <col min="9" max="101" width="9.109375" style="21"/>
    <col min="102" max="16384" width="9.109375" style="1"/>
  </cols>
  <sheetData>
    <row r="1" spans="1:8" s="195" customFormat="1" ht="199.5" customHeight="1" thickBot="1" x14ac:dyDescent="0.35">
      <c r="A1" s="96" t="s">
        <v>1004</v>
      </c>
      <c r="B1" s="441" t="s">
        <v>978</v>
      </c>
      <c r="C1" s="442"/>
      <c r="D1" s="442"/>
      <c r="E1" s="442"/>
      <c r="F1" s="442"/>
      <c r="G1" s="442"/>
      <c r="H1" s="443"/>
    </row>
    <row r="2" spans="1:8" s="71" customFormat="1" ht="42.75" customHeight="1" x14ac:dyDescent="0.3">
      <c r="A2" s="66"/>
      <c r="B2" s="451" t="s">
        <v>234</v>
      </c>
      <c r="C2" s="431"/>
      <c r="D2" s="431"/>
      <c r="E2" s="431"/>
      <c r="F2" s="431"/>
      <c r="G2" s="66"/>
      <c r="H2" s="66"/>
    </row>
    <row r="3" spans="1:8" s="196" customFormat="1" ht="43.2" x14ac:dyDescent="0.3">
      <c r="A3" s="362" t="s">
        <v>416</v>
      </c>
      <c r="B3" s="356" t="s">
        <v>35</v>
      </c>
      <c r="C3" s="356" t="s">
        <v>418</v>
      </c>
      <c r="D3" s="356" t="s">
        <v>36</v>
      </c>
      <c r="E3" s="356" t="s">
        <v>37</v>
      </c>
      <c r="F3" s="356" t="s">
        <v>750</v>
      </c>
      <c r="G3" s="354" t="s">
        <v>41</v>
      </c>
      <c r="H3" s="354" t="s">
        <v>40</v>
      </c>
    </row>
    <row r="4" spans="1:8" ht="15" thickBot="1" x14ac:dyDescent="0.35">
      <c r="A4" s="140"/>
      <c r="B4" s="147"/>
      <c r="C4" s="147"/>
      <c r="D4" s="148"/>
      <c r="E4" s="147"/>
      <c r="F4" s="149"/>
      <c r="G4" s="140"/>
      <c r="H4" s="140"/>
    </row>
    <row r="5" spans="1:8" s="35" customFormat="1" ht="15.6" thickTop="1" thickBot="1" x14ac:dyDescent="0.35">
      <c r="A5" s="145"/>
      <c r="B5" s="399"/>
      <c r="C5" s="150"/>
      <c r="D5" s="135"/>
      <c r="E5" s="150"/>
      <c r="F5" s="134"/>
      <c r="G5" s="145"/>
      <c r="H5" s="145"/>
    </row>
    <row r="6" spans="1:8" s="35" customFormat="1" ht="15.6" thickTop="1" thickBot="1" x14ac:dyDescent="0.35">
      <c r="A6" s="145"/>
      <c r="B6" s="399"/>
      <c r="C6" s="150"/>
      <c r="D6" s="135"/>
      <c r="E6" s="150"/>
      <c r="F6" s="134"/>
      <c r="G6" s="145"/>
      <c r="H6" s="145"/>
    </row>
    <row r="7" spans="1:8" s="35" customFormat="1" ht="15.6" thickTop="1" thickBot="1" x14ac:dyDescent="0.35">
      <c r="A7" s="145"/>
      <c r="B7" s="399"/>
      <c r="C7" s="150"/>
      <c r="D7" s="135"/>
      <c r="E7" s="150"/>
      <c r="F7" s="134"/>
      <c r="G7" s="145"/>
      <c r="H7" s="145"/>
    </row>
    <row r="8" spans="1:8" s="35" customFormat="1" ht="15.6" thickTop="1" thickBot="1" x14ac:dyDescent="0.35">
      <c r="A8" s="145"/>
      <c r="B8" s="399"/>
      <c r="C8" s="150"/>
      <c r="D8" s="135"/>
      <c r="E8" s="150"/>
      <c r="F8" s="134"/>
      <c r="G8" s="145"/>
      <c r="H8" s="145"/>
    </row>
    <row r="9" spans="1:8" s="35" customFormat="1" ht="15.6" thickTop="1" thickBot="1" x14ac:dyDescent="0.35">
      <c r="A9" s="145"/>
      <c r="B9" s="399"/>
      <c r="C9" s="150"/>
      <c r="D9" s="135"/>
      <c r="E9" s="150"/>
      <c r="F9" s="134"/>
      <c r="G9" s="145"/>
      <c r="H9" s="145"/>
    </row>
    <row r="10" spans="1:8" s="197" customFormat="1" ht="15.6" thickTop="1" thickBot="1" x14ac:dyDescent="0.35">
      <c r="A10" s="145"/>
      <c r="B10" s="400"/>
      <c r="C10" s="150"/>
      <c r="D10" s="135"/>
      <c r="E10" s="150"/>
      <c r="F10" s="134"/>
      <c r="G10" s="145"/>
      <c r="H10" s="145"/>
    </row>
    <row r="11" spans="1:8" s="197" customFormat="1" ht="15.6" thickTop="1" thickBot="1" x14ac:dyDescent="0.35">
      <c r="A11" s="151"/>
      <c r="B11" s="400"/>
      <c r="C11" s="143"/>
      <c r="D11" s="152"/>
      <c r="E11" s="143"/>
      <c r="F11" s="153"/>
      <c r="G11" s="145"/>
      <c r="H11" s="145"/>
    </row>
    <row r="12" spans="1:8" s="197" customFormat="1" ht="15.6" thickTop="1" thickBot="1" x14ac:dyDescent="0.35">
      <c r="A12" s="145"/>
      <c r="B12" s="400"/>
      <c r="C12" s="150"/>
      <c r="D12" s="135"/>
      <c r="E12" s="150"/>
      <c r="F12" s="134"/>
      <c r="G12" s="145"/>
      <c r="H12" s="145"/>
    </row>
    <row r="13" spans="1:8" s="197" customFormat="1" ht="15.6" thickTop="1" thickBot="1" x14ac:dyDescent="0.35">
      <c r="A13" s="145"/>
      <c r="B13" s="400"/>
      <c r="C13" s="150"/>
      <c r="D13" s="135"/>
      <c r="E13" s="150"/>
      <c r="F13" s="134"/>
      <c r="G13" s="145"/>
      <c r="H13" s="145"/>
    </row>
    <row r="14" spans="1:8" s="197" customFormat="1" ht="15.6" thickTop="1" thickBot="1" x14ac:dyDescent="0.35">
      <c r="A14" s="145"/>
      <c r="B14" s="400"/>
      <c r="C14" s="150"/>
      <c r="D14" s="135"/>
      <c r="E14" s="150"/>
      <c r="F14" s="134"/>
      <c r="G14" s="145"/>
      <c r="H14" s="145"/>
    </row>
    <row r="15" spans="1:8" s="197" customFormat="1" ht="15.6" thickTop="1" thickBot="1" x14ac:dyDescent="0.35">
      <c r="A15" s="145"/>
      <c r="B15" s="400"/>
      <c r="C15" s="150"/>
      <c r="D15" s="135"/>
      <c r="E15" s="150"/>
      <c r="F15" s="134"/>
      <c r="G15" s="145"/>
      <c r="H15" s="145"/>
    </row>
    <row r="16" spans="1:8" s="197" customFormat="1" ht="15.6" thickTop="1" thickBot="1" x14ac:dyDescent="0.35">
      <c r="A16" s="145"/>
      <c r="B16" s="400"/>
      <c r="C16" s="150"/>
      <c r="D16" s="135"/>
      <c r="E16" s="150"/>
      <c r="F16" s="134"/>
      <c r="G16" s="145"/>
      <c r="H16" s="145"/>
    </row>
    <row r="17" spans="1:8" s="197" customFormat="1" ht="15.6" thickTop="1" thickBot="1" x14ac:dyDescent="0.35">
      <c r="A17" s="145"/>
      <c r="B17" s="400"/>
      <c r="C17" s="150"/>
      <c r="D17" s="135"/>
      <c r="E17" s="150"/>
      <c r="F17" s="134"/>
      <c r="G17" s="145"/>
      <c r="H17" s="145"/>
    </row>
    <row r="18" spans="1:8" s="197" customFormat="1" ht="15.6" thickTop="1" thickBot="1" x14ac:dyDescent="0.35">
      <c r="A18" s="145"/>
      <c r="B18" s="400"/>
      <c r="C18" s="150"/>
      <c r="D18" s="135"/>
      <c r="E18" s="150"/>
      <c r="F18" s="134"/>
      <c r="G18" s="145"/>
      <c r="H18" s="145"/>
    </row>
    <row r="19" spans="1:8" s="197" customFormat="1" ht="15.6" thickTop="1" thickBot="1" x14ac:dyDescent="0.35">
      <c r="A19" s="145"/>
      <c r="B19" s="400"/>
      <c r="C19" s="150"/>
      <c r="D19" s="135"/>
      <c r="E19" s="150"/>
      <c r="F19" s="134"/>
      <c r="G19" s="145"/>
      <c r="H19" s="145"/>
    </row>
    <row r="20" spans="1:8" s="197" customFormat="1" ht="15.6" thickTop="1" thickBot="1" x14ac:dyDescent="0.35">
      <c r="A20" s="145"/>
      <c r="B20" s="400"/>
      <c r="C20" s="150"/>
      <c r="D20" s="135"/>
      <c r="E20" s="150"/>
      <c r="F20" s="134"/>
      <c r="G20" s="145"/>
      <c r="H20" s="145"/>
    </row>
    <row r="21" spans="1:8" s="197" customFormat="1" ht="15.6" thickTop="1" thickBot="1" x14ac:dyDescent="0.35">
      <c r="A21" s="145"/>
      <c r="B21" s="400"/>
      <c r="C21" s="150"/>
      <c r="D21" s="135"/>
      <c r="E21" s="150"/>
      <c r="F21" s="134"/>
      <c r="G21" s="145"/>
      <c r="H21" s="145"/>
    </row>
    <row r="22" spans="1:8" s="197" customFormat="1" ht="15.6" thickTop="1" thickBot="1" x14ac:dyDescent="0.35">
      <c r="A22" s="145"/>
      <c r="B22" s="400"/>
      <c r="C22" s="150"/>
      <c r="D22" s="135"/>
      <c r="E22" s="150"/>
      <c r="F22" s="134"/>
      <c r="G22" s="145"/>
      <c r="H22" s="145"/>
    </row>
    <row r="23" spans="1:8" s="35" customFormat="1" ht="15.6" thickTop="1" thickBot="1" x14ac:dyDescent="0.35">
      <c r="A23" s="145"/>
      <c r="B23" s="401"/>
      <c r="C23" s="150"/>
      <c r="D23" s="135"/>
      <c r="E23" s="150"/>
      <c r="F23" s="134"/>
      <c r="G23" s="145"/>
      <c r="H23" s="145"/>
    </row>
    <row r="24" spans="1:8" s="35" customFormat="1" ht="15.6" thickTop="1" thickBot="1" x14ac:dyDescent="0.35">
      <c r="A24" s="145"/>
      <c r="B24" s="401"/>
      <c r="C24" s="150"/>
      <c r="D24" s="135"/>
      <c r="E24" s="150"/>
      <c r="F24" s="134"/>
      <c r="G24" s="145"/>
      <c r="H24" s="145"/>
    </row>
    <row r="25" spans="1:8" s="35" customFormat="1" ht="15" thickTop="1" x14ac:dyDescent="0.3">
      <c r="A25" s="363"/>
      <c r="B25" s="402"/>
      <c r="C25" s="364"/>
      <c r="D25" s="365"/>
      <c r="E25" s="364"/>
      <c r="F25" s="366"/>
      <c r="G25" s="363"/>
      <c r="H25" s="363"/>
    </row>
  </sheetData>
  <sheetProtection algorithmName="SHA-512" hashValue="oXSetgujParliyAMI4wwP1nSyJAvyAWe23lIAjsko4dzhOVjEeDPfwDv4Igppphbu9GisbbVCm3VmtDJ63og1Q==" saltValue="/yIwcOWucLPOinn92LAydw==" spinCount="100000" sheet="1" objects="1" scenarios="1"/>
  <mergeCells count="2">
    <mergeCell ref="B2:F2"/>
    <mergeCell ref="B1:H1"/>
  </mergeCells>
  <pageMargins left="0.5" right="0.5" top="0.5" bottom="0.5" header="0.3" footer="0.3"/>
  <pageSetup orientation="landscape" r:id="rId1"/>
  <headerFooter>
    <oddHeader>&amp;LWater Supply Plan: Supporting Tables</oddHeader>
    <oddFooter>&amp;LTable 10: 
Current Storage&amp;R&amp;P</oddFooter>
  </headerFooter>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16FC7C48-8583-4AFF-98BF-5B72AAB3C2A9}">
          <x14:formula1>
            <xm:f>Dropdown_Lists!$K$3:$K$5</xm:f>
          </x14:formula1>
          <xm:sqref>C4:C10 C12:C25</xm:sqref>
        </x14:dataValidation>
        <x14:dataValidation type="list" allowBlank="1" showInputMessage="1" showErrorMessage="1" xr:uid="{FFEC3C49-357A-4FF2-A489-D65E8639F092}">
          <x14:formula1>
            <xm:f>Dropdown_Lists!$L$3:$L$5</xm:f>
          </x14:formula1>
          <xm:sqref>E4:E10 E12:E25</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16FF1-F951-47B2-8EAB-B9F07031F75F}">
  <dimension ref="A1:HN35"/>
  <sheetViews>
    <sheetView workbookViewId="0"/>
  </sheetViews>
  <sheetFormatPr defaultColWidth="9.109375" defaultRowHeight="14.4" x14ac:dyDescent="0.3"/>
  <cols>
    <col min="1" max="1" width="27" style="1" customWidth="1"/>
    <col min="2" max="2" width="23.5546875" style="1" customWidth="1"/>
    <col min="3" max="3" width="27.5546875" style="1" customWidth="1"/>
    <col min="4" max="4" width="24" style="1" customWidth="1"/>
    <col min="5" max="5" width="24.88671875" style="1" customWidth="1"/>
    <col min="6" max="6" width="24.44140625" style="26" customWidth="1"/>
    <col min="7" max="7" width="24.44140625" style="1" customWidth="1"/>
    <col min="8" max="9" width="24.44140625" style="26" customWidth="1"/>
    <col min="10" max="10" width="20" style="26" customWidth="1"/>
    <col min="11" max="11" width="20" style="1" customWidth="1"/>
    <col min="12" max="12" width="20" style="26" customWidth="1"/>
    <col min="13" max="14" width="20" style="1" customWidth="1"/>
    <col min="15" max="16" width="49.88671875" style="21" customWidth="1"/>
    <col min="17" max="222" width="9.109375" style="21"/>
    <col min="223" max="16384" width="9.109375" style="1"/>
  </cols>
  <sheetData>
    <row r="1" spans="1:21" s="63" customFormat="1" ht="291.75" customHeight="1" thickBot="1" x14ac:dyDescent="0.35">
      <c r="A1" s="198" t="s">
        <v>1005</v>
      </c>
      <c r="B1" s="452" t="s">
        <v>979</v>
      </c>
      <c r="C1" s="453"/>
      <c r="D1" s="453"/>
      <c r="E1" s="453"/>
      <c r="F1" s="453"/>
      <c r="G1" s="453"/>
      <c r="H1" s="453"/>
      <c r="I1" s="453"/>
      <c r="J1" s="453"/>
      <c r="K1" s="453"/>
      <c r="L1" s="453"/>
      <c r="M1" s="453"/>
      <c r="N1" s="453"/>
      <c r="O1" s="454"/>
    </row>
    <row r="2" spans="1:21" s="66" customFormat="1" ht="96" customHeight="1" x14ac:dyDescent="0.3">
      <c r="B2" s="430" t="s">
        <v>366</v>
      </c>
      <c r="C2" s="431"/>
      <c r="D2" s="431"/>
      <c r="E2" s="431"/>
      <c r="F2" s="199"/>
      <c r="G2" s="200"/>
      <c r="H2" s="199"/>
      <c r="I2" s="199"/>
      <c r="J2" s="199"/>
      <c r="L2" s="201"/>
    </row>
    <row r="3" spans="1:21" s="43" customFormat="1" ht="120" customHeight="1" x14ac:dyDescent="0.3">
      <c r="A3" s="354" t="s">
        <v>192</v>
      </c>
      <c r="B3" s="354" t="s">
        <v>42</v>
      </c>
      <c r="C3" s="354" t="s">
        <v>212</v>
      </c>
      <c r="D3" s="361" t="s">
        <v>419</v>
      </c>
      <c r="E3" s="354" t="s">
        <v>426</v>
      </c>
      <c r="F3" s="356" t="s">
        <v>36</v>
      </c>
      <c r="G3" s="354" t="s">
        <v>37</v>
      </c>
      <c r="H3" s="356" t="s">
        <v>751</v>
      </c>
      <c r="I3" s="356" t="s">
        <v>747</v>
      </c>
      <c r="J3" s="356" t="s">
        <v>752</v>
      </c>
      <c r="K3" s="356" t="s">
        <v>753</v>
      </c>
      <c r="L3" s="356" t="s">
        <v>367</v>
      </c>
      <c r="M3" s="356" t="s">
        <v>1032</v>
      </c>
      <c r="N3" s="356" t="s">
        <v>1033</v>
      </c>
      <c r="O3" s="354" t="s">
        <v>1034</v>
      </c>
      <c r="P3" s="354" t="s">
        <v>43</v>
      </c>
    </row>
    <row r="4" spans="1:21" s="35" customFormat="1" ht="15" thickBot="1" x14ac:dyDescent="0.35">
      <c r="A4" s="140"/>
      <c r="B4" s="147"/>
      <c r="C4" s="137"/>
      <c r="D4" s="140"/>
      <c r="E4" s="140"/>
      <c r="F4" s="147"/>
      <c r="G4" s="140"/>
      <c r="H4" s="149"/>
      <c r="I4" s="283">
        <f>+H4*1440</f>
        <v>0</v>
      </c>
      <c r="J4" s="149"/>
      <c r="K4" s="283">
        <f>+J4*1440</f>
        <v>0</v>
      </c>
      <c r="L4" s="147"/>
      <c r="M4" s="149"/>
      <c r="N4" s="149"/>
      <c r="O4" s="137"/>
      <c r="P4" s="137"/>
      <c r="S4" s="301"/>
      <c r="U4" s="301"/>
    </row>
    <row r="5" spans="1:21" s="37" customFormat="1" ht="15.6" thickTop="1" thickBot="1" x14ac:dyDescent="0.35">
      <c r="A5" s="145"/>
      <c r="B5" s="150"/>
      <c r="C5" s="142"/>
      <c r="D5" s="145"/>
      <c r="E5" s="145"/>
      <c r="F5" s="150"/>
      <c r="G5" s="145"/>
      <c r="H5" s="134"/>
      <c r="I5" s="283">
        <f t="shared" ref="I5:I34" si="0">+H5*1440</f>
        <v>0</v>
      </c>
      <c r="J5" s="134"/>
      <c r="K5" s="283">
        <f t="shared" ref="K5:K34" si="1">+J5*1440</f>
        <v>0</v>
      </c>
      <c r="L5" s="150"/>
      <c r="M5" s="134"/>
      <c r="N5" s="134"/>
      <c r="O5" s="142"/>
      <c r="P5" s="142"/>
      <c r="S5" s="327"/>
    </row>
    <row r="6" spans="1:21" s="35" customFormat="1" ht="15.6" thickTop="1" thickBot="1" x14ac:dyDescent="0.35">
      <c r="A6" s="145"/>
      <c r="B6" s="150"/>
      <c r="C6" s="142"/>
      <c r="D6" s="145"/>
      <c r="E6" s="145"/>
      <c r="F6" s="150"/>
      <c r="G6" s="145"/>
      <c r="H6" s="134"/>
      <c r="I6" s="283">
        <f t="shared" si="0"/>
        <v>0</v>
      </c>
      <c r="J6" s="134"/>
      <c r="K6" s="283">
        <f t="shared" si="1"/>
        <v>0</v>
      </c>
      <c r="L6" s="150"/>
      <c r="M6" s="134"/>
      <c r="N6" s="134"/>
      <c r="O6" s="142"/>
      <c r="P6" s="142"/>
    </row>
    <row r="7" spans="1:21" s="202" customFormat="1" ht="15.6" thickTop="1" thickBot="1" x14ac:dyDescent="0.35">
      <c r="A7" s="145"/>
      <c r="B7" s="150"/>
      <c r="C7" s="142"/>
      <c r="D7" s="145"/>
      <c r="E7" s="145"/>
      <c r="F7" s="150"/>
      <c r="G7" s="145"/>
      <c r="H7" s="134"/>
      <c r="I7" s="283">
        <f t="shared" si="0"/>
        <v>0</v>
      </c>
      <c r="J7" s="134"/>
      <c r="K7" s="283">
        <f t="shared" si="1"/>
        <v>0</v>
      </c>
      <c r="L7" s="150"/>
      <c r="M7" s="134"/>
      <c r="N7" s="134"/>
      <c r="O7" s="142"/>
      <c r="P7" s="142"/>
    </row>
    <row r="8" spans="1:21" s="35" customFormat="1" ht="15.6" thickTop="1" thickBot="1" x14ac:dyDescent="0.35">
      <c r="A8" s="145"/>
      <c r="B8" s="150"/>
      <c r="C8" s="142"/>
      <c r="D8" s="145"/>
      <c r="E8" s="145"/>
      <c r="F8" s="150"/>
      <c r="G8" s="145"/>
      <c r="H8" s="134"/>
      <c r="I8" s="283">
        <f t="shared" si="0"/>
        <v>0</v>
      </c>
      <c r="J8" s="134"/>
      <c r="K8" s="283">
        <f t="shared" si="1"/>
        <v>0</v>
      </c>
      <c r="L8" s="150"/>
      <c r="M8" s="134"/>
      <c r="N8" s="134"/>
      <c r="O8" s="142"/>
      <c r="P8" s="142"/>
    </row>
    <row r="9" spans="1:21" s="35" customFormat="1" ht="15.6" thickTop="1" thickBot="1" x14ac:dyDescent="0.35">
      <c r="A9" s="145"/>
      <c r="B9" s="150"/>
      <c r="C9" s="142"/>
      <c r="D9" s="145"/>
      <c r="E9" s="145"/>
      <c r="F9" s="150"/>
      <c r="G9" s="145"/>
      <c r="H9" s="134"/>
      <c r="I9" s="283">
        <f t="shared" si="0"/>
        <v>0</v>
      </c>
      <c r="J9" s="134"/>
      <c r="K9" s="283">
        <f t="shared" si="1"/>
        <v>0</v>
      </c>
      <c r="L9" s="150"/>
      <c r="M9" s="134"/>
      <c r="N9" s="134"/>
      <c r="O9" s="142"/>
      <c r="P9" s="142"/>
    </row>
    <row r="10" spans="1:21" s="35" customFormat="1" ht="15.6" thickTop="1" thickBot="1" x14ac:dyDescent="0.35">
      <c r="A10" s="145"/>
      <c r="B10" s="150"/>
      <c r="C10" s="142"/>
      <c r="D10" s="145"/>
      <c r="E10" s="145"/>
      <c r="F10" s="150"/>
      <c r="G10" s="145"/>
      <c r="H10" s="134"/>
      <c r="I10" s="283">
        <f t="shared" si="0"/>
        <v>0</v>
      </c>
      <c r="J10" s="134"/>
      <c r="K10" s="283">
        <f t="shared" si="1"/>
        <v>0</v>
      </c>
      <c r="L10" s="150"/>
      <c r="M10" s="134"/>
      <c r="N10" s="134"/>
      <c r="O10" s="142"/>
      <c r="P10" s="142"/>
    </row>
    <row r="11" spans="1:21" s="35" customFormat="1" ht="15.6" thickTop="1" thickBot="1" x14ac:dyDescent="0.35">
      <c r="A11" s="145"/>
      <c r="B11" s="150"/>
      <c r="C11" s="142"/>
      <c r="D11" s="145"/>
      <c r="E11" s="145"/>
      <c r="F11" s="150"/>
      <c r="G11" s="145"/>
      <c r="H11" s="134"/>
      <c r="I11" s="283">
        <f t="shared" si="0"/>
        <v>0</v>
      </c>
      <c r="J11" s="134"/>
      <c r="K11" s="283">
        <f t="shared" si="1"/>
        <v>0</v>
      </c>
      <c r="L11" s="150"/>
      <c r="M11" s="134"/>
      <c r="N11" s="134"/>
      <c r="O11" s="142"/>
      <c r="P11" s="142"/>
    </row>
    <row r="12" spans="1:21" s="35" customFormat="1" ht="15.6" thickTop="1" thickBot="1" x14ac:dyDescent="0.35">
      <c r="A12" s="145"/>
      <c r="B12" s="150"/>
      <c r="C12" s="142"/>
      <c r="D12" s="145"/>
      <c r="E12" s="145"/>
      <c r="F12" s="150"/>
      <c r="G12" s="145"/>
      <c r="H12" s="134"/>
      <c r="I12" s="283">
        <f t="shared" si="0"/>
        <v>0</v>
      </c>
      <c r="J12" s="134"/>
      <c r="K12" s="283">
        <f t="shared" si="1"/>
        <v>0</v>
      </c>
      <c r="L12" s="150"/>
      <c r="M12" s="134"/>
      <c r="N12" s="134"/>
      <c r="O12" s="142"/>
      <c r="P12" s="142"/>
    </row>
    <row r="13" spans="1:21" s="35" customFormat="1" ht="15.6" thickTop="1" thickBot="1" x14ac:dyDescent="0.35">
      <c r="A13" s="145"/>
      <c r="B13" s="150"/>
      <c r="C13" s="142"/>
      <c r="D13" s="145"/>
      <c r="E13" s="145"/>
      <c r="F13" s="150"/>
      <c r="G13" s="145"/>
      <c r="H13" s="134"/>
      <c r="I13" s="283">
        <f t="shared" si="0"/>
        <v>0</v>
      </c>
      <c r="J13" s="134"/>
      <c r="K13" s="283">
        <f t="shared" si="1"/>
        <v>0</v>
      </c>
      <c r="L13" s="150"/>
      <c r="M13" s="134"/>
      <c r="N13" s="134"/>
      <c r="O13" s="142"/>
      <c r="P13" s="142"/>
    </row>
    <row r="14" spans="1:21" s="35" customFormat="1" ht="15.6" thickTop="1" thickBot="1" x14ac:dyDescent="0.35">
      <c r="A14" s="145"/>
      <c r="B14" s="150"/>
      <c r="C14" s="142"/>
      <c r="D14" s="145"/>
      <c r="E14" s="145"/>
      <c r="F14" s="150"/>
      <c r="G14" s="145"/>
      <c r="H14" s="134"/>
      <c r="I14" s="283">
        <f t="shared" si="0"/>
        <v>0</v>
      </c>
      <c r="J14" s="134"/>
      <c r="K14" s="283">
        <f t="shared" si="1"/>
        <v>0</v>
      </c>
      <c r="L14" s="150"/>
      <c r="M14" s="134"/>
      <c r="N14" s="134"/>
      <c r="O14" s="142"/>
      <c r="P14" s="142"/>
    </row>
    <row r="15" spans="1:21" s="35" customFormat="1" ht="15.6" thickTop="1" thickBot="1" x14ac:dyDescent="0.35">
      <c r="A15" s="145"/>
      <c r="B15" s="150"/>
      <c r="C15" s="142"/>
      <c r="D15" s="145"/>
      <c r="E15" s="145"/>
      <c r="F15" s="150"/>
      <c r="G15" s="145"/>
      <c r="H15" s="134"/>
      <c r="I15" s="283">
        <f t="shared" si="0"/>
        <v>0</v>
      </c>
      <c r="J15" s="134"/>
      <c r="K15" s="283">
        <f t="shared" si="1"/>
        <v>0</v>
      </c>
      <c r="L15" s="150"/>
      <c r="M15" s="134"/>
      <c r="N15" s="134"/>
      <c r="O15" s="142"/>
      <c r="P15" s="142"/>
    </row>
    <row r="16" spans="1:21" s="35" customFormat="1" ht="15.6" thickTop="1" thickBot="1" x14ac:dyDescent="0.35">
      <c r="A16" s="145"/>
      <c r="B16" s="150"/>
      <c r="C16" s="142"/>
      <c r="D16" s="145"/>
      <c r="E16" s="145"/>
      <c r="F16" s="150"/>
      <c r="G16" s="145"/>
      <c r="H16" s="134"/>
      <c r="I16" s="283">
        <f t="shared" si="0"/>
        <v>0</v>
      </c>
      <c r="J16" s="134"/>
      <c r="K16" s="283">
        <f t="shared" si="1"/>
        <v>0</v>
      </c>
      <c r="L16" s="150"/>
      <c r="M16" s="134"/>
      <c r="N16" s="134"/>
      <c r="O16" s="142"/>
      <c r="P16" s="142"/>
    </row>
    <row r="17" spans="1:16" s="35" customFormat="1" ht="15.6" thickTop="1" thickBot="1" x14ac:dyDescent="0.35">
      <c r="A17" s="145"/>
      <c r="B17" s="150"/>
      <c r="C17" s="142"/>
      <c r="D17" s="145"/>
      <c r="E17" s="145"/>
      <c r="F17" s="150"/>
      <c r="G17" s="145"/>
      <c r="H17" s="134"/>
      <c r="I17" s="283">
        <f t="shared" si="0"/>
        <v>0</v>
      </c>
      <c r="J17" s="134"/>
      <c r="K17" s="283">
        <f t="shared" si="1"/>
        <v>0</v>
      </c>
      <c r="L17" s="150"/>
      <c r="M17" s="134"/>
      <c r="N17" s="134"/>
      <c r="O17" s="142"/>
      <c r="P17" s="142"/>
    </row>
    <row r="18" spans="1:16" s="35" customFormat="1" ht="15.6" thickTop="1" thickBot="1" x14ac:dyDescent="0.35">
      <c r="A18" s="145"/>
      <c r="B18" s="150"/>
      <c r="C18" s="142"/>
      <c r="D18" s="145"/>
      <c r="E18" s="145"/>
      <c r="F18" s="150"/>
      <c r="G18" s="145"/>
      <c r="H18" s="134"/>
      <c r="I18" s="283">
        <f t="shared" si="0"/>
        <v>0</v>
      </c>
      <c r="J18" s="134"/>
      <c r="K18" s="283">
        <f t="shared" si="1"/>
        <v>0</v>
      </c>
      <c r="L18" s="150"/>
      <c r="M18" s="134"/>
      <c r="N18" s="134"/>
      <c r="O18" s="142"/>
      <c r="P18" s="142"/>
    </row>
    <row r="19" spans="1:16" s="35" customFormat="1" ht="15.6" thickTop="1" thickBot="1" x14ac:dyDescent="0.35">
      <c r="A19" s="145"/>
      <c r="B19" s="150"/>
      <c r="C19" s="142"/>
      <c r="D19" s="145"/>
      <c r="E19" s="145"/>
      <c r="F19" s="150"/>
      <c r="G19" s="145"/>
      <c r="H19" s="134"/>
      <c r="I19" s="283">
        <f t="shared" si="0"/>
        <v>0</v>
      </c>
      <c r="J19" s="134"/>
      <c r="K19" s="283">
        <f t="shared" si="1"/>
        <v>0</v>
      </c>
      <c r="L19" s="150"/>
      <c r="M19" s="134"/>
      <c r="N19" s="134"/>
      <c r="O19" s="142"/>
      <c r="P19" s="142"/>
    </row>
    <row r="20" spans="1:16" s="35" customFormat="1" ht="15.6" thickTop="1" thickBot="1" x14ac:dyDescent="0.35">
      <c r="A20" s="145"/>
      <c r="B20" s="150"/>
      <c r="C20" s="142"/>
      <c r="D20" s="145"/>
      <c r="E20" s="145"/>
      <c r="F20" s="150"/>
      <c r="G20" s="145"/>
      <c r="H20" s="134"/>
      <c r="I20" s="283">
        <f t="shared" si="0"/>
        <v>0</v>
      </c>
      <c r="J20" s="134"/>
      <c r="K20" s="283">
        <f t="shared" si="1"/>
        <v>0</v>
      </c>
      <c r="L20" s="150"/>
      <c r="M20" s="134"/>
      <c r="N20" s="134"/>
      <c r="O20" s="142"/>
      <c r="P20" s="142"/>
    </row>
    <row r="21" spans="1:16" s="35" customFormat="1" ht="15.6" thickTop="1" thickBot="1" x14ac:dyDescent="0.35">
      <c r="A21" s="145"/>
      <c r="B21" s="150"/>
      <c r="C21" s="142"/>
      <c r="D21" s="145"/>
      <c r="E21" s="145"/>
      <c r="F21" s="150"/>
      <c r="G21" s="145"/>
      <c r="H21" s="134"/>
      <c r="I21" s="283">
        <f t="shared" si="0"/>
        <v>0</v>
      </c>
      <c r="J21" s="134"/>
      <c r="K21" s="283">
        <f t="shared" si="1"/>
        <v>0</v>
      </c>
      <c r="L21" s="150"/>
      <c r="M21" s="134"/>
      <c r="N21" s="134"/>
      <c r="O21" s="142"/>
      <c r="P21" s="142"/>
    </row>
    <row r="22" spans="1:16" s="35" customFormat="1" ht="15.6" thickTop="1" thickBot="1" x14ac:dyDescent="0.35">
      <c r="A22" s="145"/>
      <c r="B22" s="150"/>
      <c r="C22" s="142"/>
      <c r="D22" s="145"/>
      <c r="E22" s="145"/>
      <c r="F22" s="150"/>
      <c r="G22" s="145"/>
      <c r="H22" s="134"/>
      <c r="I22" s="283">
        <f t="shared" si="0"/>
        <v>0</v>
      </c>
      <c r="J22" s="134"/>
      <c r="K22" s="283">
        <f t="shared" si="1"/>
        <v>0</v>
      </c>
      <c r="L22" s="150"/>
      <c r="M22" s="134"/>
      <c r="N22" s="134"/>
      <c r="O22" s="142"/>
      <c r="P22" s="142"/>
    </row>
    <row r="23" spans="1:16" s="35" customFormat="1" ht="15.6" thickTop="1" thickBot="1" x14ac:dyDescent="0.35">
      <c r="A23" s="145"/>
      <c r="B23" s="150"/>
      <c r="C23" s="142"/>
      <c r="D23" s="145"/>
      <c r="E23" s="145"/>
      <c r="F23" s="150"/>
      <c r="G23" s="145"/>
      <c r="H23" s="134"/>
      <c r="I23" s="283">
        <f t="shared" si="0"/>
        <v>0</v>
      </c>
      <c r="J23" s="134"/>
      <c r="K23" s="283">
        <f t="shared" si="1"/>
        <v>0</v>
      </c>
      <c r="L23" s="150"/>
      <c r="M23" s="134"/>
      <c r="N23" s="134"/>
      <c r="O23" s="142"/>
      <c r="P23" s="142"/>
    </row>
    <row r="24" spans="1:16" s="35" customFormat="1" ht="15.6" thickTop="1" thickBot="1" x14ac:dyDescent="0.35">
      <c r="A24" s="145"/>
      <c r="B24" s="150"/>
      <c r="C24" s="142"/>
      <c r="D24" s="145"/>
      <c r="E24" s="145"/>
      <c r="F24" s="150"/>
      <c r="G24" s="145"/>
      <c r="H24" s="134"/>
      <c r="I24" s="283">
        <f t="shared" si="0"/>
        <v>0</v>
      </c>
      <c r="J24" s="134"/>
      <c r="K24" s="283">
        <f t="shared" si="1"/>
        <v>0</v>
      </c>
      <c r="L24" s="150"/>
      <c r="M24" s="134"/>
      <c r="N24" s="134"/>
      <c r="O24" s="142"/>
      <c r="P24" s="142"/>
    </row>
    <row r="25" spans="1:16" s="35" customFormat="1" ht="15.6" thickTop="1" thickBot="1" x14ac:dyDescent="0.35">
      <c r="A25" s="145"/>
      <c r="B25" s="150"/>
      <c r="C25" s="142"/>
      <c r="D25" s="145"/>
      <c r="E25" s="145"/>
      <c r="F25" s="150"/>
      <c r="G25" s="145"/>
      <c r="H25" s="134"/>
      <c r="I25" s="283">
        <f t="shared" si="0"/>
        <v>0</v>
      </c>
      <c r="J25" s="134"/>
      <c r="K25" s="283">
        <f t="shared" si="1"/>
        <v>0</v>
      </c>
      <c r="L25" s="150"/>
      <c r="M25" s="134"/>
      <c r="N25" s="134"/>
      <c r="O25" s="142"/>
      <c r="P25" s="142"/>
    </row>
    <row r="26" spans="1:16" s="35" customFormat="1" ht="15.6" thickTop="1" thickBot="1" x14ac:dyDescent="0.35">
      <c r="A26" s="145"/>
      <c r="B26" s="150"/>
      <c r="C26" s="142"/>
      <c r="D26" s="145"/>
      <c r="E26" s="145"/>
      <c r="F26" s="150"/>
      <c r="G26" s="145"/>
      <c r="H26" s="134"/>
      <c r="I26" s="283">
        <f t="shared" si="0"/>
        <v>0</v>
      </c>
      <c r="J26" s="134"/>
      <c r="K26" s="283">
        <f t="shared" si="1"/>
        <v>0</v>
      </c>
      <c r="L26" s="150"/>
      <c r="M26" s="134"/>
      <c r="N26" s="134"/>
      <c r="O26" s="142"/>
      <c r="P26" s="142"/>
    </row>
    <row r="27" spans="1:16" s="35" customFormat="1" ht="15.6" thickTop="1" thickBot="1" x14ac:dyDescent="0.35">
      <c r="A27" s="145"/>
      <c r="B27" s="150"/>
      <c r="C27" s="142"/>
      <c r="D27" s="145"/>
      <c r="E27" s="145"/>
      <c r="F27" s="150"/>
      <c r="G27" s="145"/>
      <c r="H27" s="134"/>
      <c r="I27" s="283">
        <f t="shared" si="0"/>
        <v>0</v>
      </c>
      <c r="J27" s="134"/>
      <c r="K27" s="283">
        <f t="shared" si="1"/>
        <v>0</v>
      </c>
      <c r="L27" s="150"/>
      <c r="M27" s="134"/>
      <c r="N27" s="134"/>
      <c r="O27" s="142"/>
      <c r="P27" s="142"/>
    </row>
    <row r="28" spans="1:16" s="35" customFormat="1" ht="15.6" thickTop="1" thickBot="1" x14ac:dyDescent="0.35">
      <c r="A28" s="145"/>
      <c r="B28" s="150"/>
      <c r="C28" s="142"/>
      <c r="D28" s="145"/>
      <c r="E28" s="145"/>
      <c r="F28" s="150"/>
      <c r="G28" s="145"/>
      <c r="H28" s="134"/>
      <c r="I28" s="283">
        <f t="shared" si="0"/>
        <v>0</v>
      </c>
      <c r="J28" s="134"/>
      <c r="K28" s="283">
        <f t="shared" si="1"/>
        <v>0</v>
      </c>
      <c r="L28" s="150"/>
      <c r="M28" s="134"/>
      <c r="N28" s="134"/>
      <c r="O28" s="142"/>
      <c r="P28" s="142"/>
    </row>
    <row r="29" spans="1:16" ht="15.6" thickTop="1" thickBot="1" x14ac:dyDescent="0.35">
      <c r="A29" s="145"/>
      <c r="B29" s="150"/>
      <c r="C29" s="142"/>
      <c r="D29" s="145"/>
      <c r="E29" s="145"/>
      <c r="F29" s="150"/>
      <c r="G29" s="145"/>
      <c r="H29" s="134"/>
      <c r="I29" s="283">
        <f t="shared" si="0"/>
        <v>0</v>
      </c>
      <c r="J29" s="134"/>
      <c r="K29" s="283">
        <f t="shared" si="1"/>
        <v>0</v>
      </c>
      <c r="L29" s="150"/>
      <c r="M29" s="134"/>
      <c r="N29" s="134"/>
      <c r="O29" s="142"/>
      <c r="P29" s="142"/>
    </row>
    <row r="30" spans="1:16" ht="15.6" thickTop="1" thickBot="1" x14ac:dyDescent="0.35">
      <c r="A30" s="145"/>
      <c r="B30" s="150"/>
      <c r="C30" s="142"/>
      <c r="D30" s="145"/>
      <c r="E30" s="145"/>
      <c r="F30" s="150"/>
      <c r="G30" s="145"/>
      <c r="H30" s="134"/>
      <c r="I30" s="283">
        <f t="shared" si="0"/>
        <v>0</v>
      </c>
      <c r="J30" s="134"/>
      <c r="K30" s="283">
        <f t="shared" si="1"/>
        <v>0</v>
      </c>
      <c r="L30" s="150"/>
      <c r="M30" s="134"/>
      <c r="N30" s="134"/>
      <c r="O30" s="142"/>
      <c r="P30" s="142"/>
    </row>
    <row r="31" spans="1:16" ht="15.6" thickTop="1" thickBot="1" x14ac:dyDescent="0.35">
      <c r="A31" s="145"/>
      <c r="B31" s="150"/>
      <c r="C31" s="142"/>
      <c r="D31" s="145"/>
      <c r="E31" s="145"/>
      <c r="F31" s="150"/>
      <c r="G31" s="145"/>
      <c r="H31" s="134"/>
      <c r="I31" s="283">
        <f t="shared" si="0"/>
        <v>0</v>
      </c>
      <c r="J31" s="134"/>
      <c r="K31" s="283">
        <f t="shared" si="1"/>
        <v>0</v>
      </c>
      <c r="L31" s="150"/>
      <c r="M31" s="134"/>
      <c r="N31" s="134"/>
      <c r="O31" s="142"/>
      <c r="P31" s="142"/>
    </row>
    <row r="32" spans="1:16" ht="15.6" thickTop="1" thickBot="1" x14ac:dyDescent="0.35">
      <c r="A32" s="145"/>
      <c r="B32" s="150"/>
      <c r="C32" s="142"/>
      <c r="D32" s="145"/>
      <c r="E32" s="145"/>
      <c r="F32" s="150"/>
      <c r="G32" s="145"/>
      <c r="H32" s="134"/>
      <c r="I32" s="283">
        <f t="shared" si="0"/>
        <v>0</v>
      </c>
      <c r="J32" s="134"/>
      <c r="K32" s="283">
        <f t="shared" si="1"/>
        <v>0</v>
      </c>
      <c r="L32" s="150"/>
      <c r="M32" s="134"/>
      <c r="N32" s="134"/>
      <c r="O32" s="142"/>
      <c r="P32" s="142"/>
    </row>
    <row r="33" spans="1:16" ht="15.6" thickTop="1" thickBot="1" x14ac:dyDescent="0.35">
      <c r="A33" s="145"/>
      <c r="B33" s="150"/>
      <c r="C33" s="142"/>
      <c r="D33" s="145"/>
      <c r="E33" s="145"/>
      <c r="F33" s="150"/>
      <c r="G33" s="145"/>
      <c r="H33" s="134"/>
      <c r="I33" s="283">
        <f t="shared" si="0"/>
        <v>0</v>
      </c>
      <c r="J33" s="134"/>
      <c r="K33" s="283">
        <f t="shared" si="1"/>
        <v>0</v>
      </c>
      <c r="L33" s="150"/>
      <c r="M33" s="134"/>
      <c r="N33" s="134"/>
      <c r="O33" s="142"/>
      <c r="P33" s="142"/>
    </row>
    <row r="34" spans="1:16" ht="15.6" thickTop="1" thickBot="1" x14ac:dyDescent="0.35">
      <c r="A34" s="145"/>
      <c r="B34" s="150"/>
      <c r="C34" s="142"/>
      <c r="D34" s="145"/>
      <c r="E34" s="145"/>
      <c r="F34" s="150"/>
      <c r="G34" s="145"/>
      <c r="H34" s="134"/>
      <c r="I34" s="283">
        <f t="shared" si="0"/>
        <v>0</v>
      </c>
      <c r="J34" s="134"/>
      <c r="K34" s="283">
        <f t="shared" si="1"/>
        <v>0</v>
      </c>
      <c r="L34" s="150"/>
      <c r="M34" s="134"/>
      <c r="N34" s="134"/>
      <c r="O34" s="142"/>
      <c r="P34" s="142"/>
    </row>
    <row r="35" spans="1:16" ht="15" thickTop="1" x14ac:dyDescent="0.3"/>
  </sheetData>
  <sheetProtection algorithmName="SHA-512" hashValue="TF3YrGR/b5dBJYOGaZPh9xjsTSfMWnnxUDGLI9mTDe/8sYQrs5KzU4HYfkR21I12GiHBlFNsaBxPXRbEZLd+9A==" saltValue="iixwfFV74fJ9YM9gCHmh7A==" spinCount="100000" sheet="1" objects="1" scenarios="1"/>
  <mergeCells count="2">
    <mergeCell ref="B2:E2"/>
    <mergeCell ref="B1:O1"/>
  </mergeCells>
  <pageMargins left="0.5" right="0.5" top="0.5" bottom="0.5" header="0.05" footer="0.05"/>
  <pageSetup pageOrder="overThenDown" orientation="landscape" r:id="rId1"/>
  <headerFooter>
    <oddHeader>&amp;LWater Supply Plan: Supporting Tables</oddHeader>
    <oddFooter>&amp;LTable 11:
Current Sources&amp;R&amp;P</oddFooter>
  </headerFooter>
  <tableParts count="1">
    <tablePart r:id="rId2"/>
  </tableParts>
  <extLst>
    <ext xmlns:x14="http://schemas.microsoft.com/office/spreadsheetml/2009/9/main" uri="{CCE6A557-97BC-4b89-ADB6-D9C93CAAB3DF}">
      <x14:dataValidations xmlns:xm="http://schemas.microsoft.com/office/excel/2006/main" count="4">
        <x14:dataValidation type="list" allowBlank="1" showInputMessage="1" showErrorMessage="1" xr:uid="{DD179C63-6E93-4A1F-931B-13326146A63A}">
          <x14:formula1>
            <xm:f>Dropdown_Lists!$M$3:$M$6</xm:f>
          </x14:formula1>
          <xm:sqref>D4:D29</xm:sqref>
        </x14:dataValidation>
        <x14:dataValidation type="list" allowBlank="1" showInputMessage="1" showErrorMessage="1" xr:uid="{FFC0E2EE-2F86-4FD5-AA64-4D5B9C203723}">
          <x14:formula1>
            <xm:f>Dropdown_Lists!$N$3:$N$5</xm:f>
          </x14:formula1>
          <xm:sqref>G4:G34</xm:sqref>
        </x14:dataValidation>
        <x14:dataValidation type="list" allowBlank="1" showInputMessage="1" showErrorMessage="1" xr:uid="{E9B1BEA2-1F82-4CE3-97B7-2149D41E6C59}">
          <x14:formula1>
            <xm:f>Dropdown_Lists!$H$3:$H$5</xm:f>
          </x14:formula1>
          <xm:sqref>L4:L34</xm:sqref>
        </x14:dataValidation>
        <x14:dataValidation type="list" allowBlank="1" showInputMessage="1" showErrorMessage="1" xr:uid="{D6BE98F9-C05C-4AC1-A9E3-511BCC6A2B3A}">
          <x14:formula1>
            <xm:f>Dropdown_Lists!$O$3:$O$5</xm:f>
          </x14:formula1>
          <xm:sqref>E4:E34</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BAC30-83F1-473C-A8DA-7E8360786E0C}">
  <dimension ref="A1:DI44"/>
  <sheetViews>
    <sheetView tabSelected="1" workbookViewId="0"/>
  </sheetViews>
  <sheetFormatPr defaultColWidth="9.109375" defaultRowHeight="14.4" x14ac:dyDescent="0.3"/>
  <cols>
    <col min="1" max="1" width="63.33203125" style="1" customWidth="1"/>
    <col min="2" max="2" width="22.109375" style="26" customWidth="1"/>
    <col min="3" max="3" width="41.5546875" style="26" customWidth="1"/>
    <col min="4" max="4" width="88.33203125" style="220" customWidth="1"/>
    <col min="5" max="5" width="62" style="21" customWidth="1"/>
    <col min="6" max="7" width="17.5546875" style="21" customWidth="1"/>
    <col min="8" max="113" width="9.109375" style="21"/>
    <col min="114" max="16384" width="9.109375" style="1"/>
  </cols>
  <sheetData>
    <row r="1" spans="1:113" s="63" customFormat="1" ht="147" customHeight="1" thickBot="1" x14ac:dyDescent="0.35">
      <c r="A1" s="96" t="s">
        <v>1006</v>
      </c>
      <c r="B1" s="441" t="s">
        <v>465</v>
      </c>
      <c r="C1" s="443"/>
      <c r="D1" s="203"/>
      <c r="E1" s="64"/>
      <c r="F1" s="64"/>
      <c r="I1" s="64"/>
      <c r="M1" s="64"/>
      <c r="Q1" s="64"/>
      <c r="S1" s="64"/>
      <c r="U1" s="64"/>
      <c r="W1" s="64"/>
      <c r="Y1" s="64"/>
      <c r="AA1" s="64"/>
      <c r="AC1" s="64"/>
    </row>
    <row r="2" spans="1:113" s="66" customFormat="1" ht="77.400000000000006" customHeight="1" x14ac:dyDescent="0.3">
      <c r="A2" s="420" t="s">
        <v>236</v>
      </c>
      <c r="B2" s="421"/>
      <c r="C2" s="421"/>
      <c r="D2" s="204"/>
    </row>
    <row r="3" spans="1:113" s="196" customFormat="1" x14ac:dyDescent="0.3">
      <c r="A3" s="354" t="s">
        <v>44</v>
      </c>
      <c r="B3" s="359" t="s">
        <v>45</v>
      </c>
      <c r="C3" s="360" t="s">
        <v>19</v>
      </c>
      <c r="D3" s="205"/>
      <c r="E3" s="21"/>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43"/>
      <c r="CH3" s="43"/>
      <c r="CI3" s="43"/>
      <c r="CJ3" s="43"/>
      <c r="CK3" s="43"/>
      <c r="CL3" s="43"/>
      <c r="CM3" s="43"/>
      <c r="CN3" s="43"/>
      <c r="CO3" s="43"/>
      <c r="CP3" s="43"/>
      <c r="CQ3" s="43"/>
      <c r="CR3" s="43"/>
      <c r="CS3" s="43"/>
      <c r="CT3" s="43"/>
      <c r="CU3" s="43"/>
      <c r="CV3" s="43"/>
      <c r="CW3" s="43"/>
      <c r="CX3" s="43"/>
      <c r="CY3" s="43"/>
      <c r="CZ3" s="43"/>
      <c r="DA3" s="43"/>
      <c r="DB3" s="43"/>
      <c r="DC3" s="43"/>
      <c r="DD3" s="43"/>
      <c r="DE3" s="43"/>
      <c r="DF3" s="43"/>
      <c r="DG3" s="43"/>
      <c r="DH3" s="43"/>
      <c r="DI3" s="43"/>
    </row>
    <row r="4" spans="1:113" s="37" customFormat="1" ht="22.5" customHeight="1" thickBot="1" x14ac:dyDescent="0.35">
      <c r="A4" s="206" t="s">
        <v>693</v>
      </c>
      <c r="B4" s="284">
        <f>COUNTIFS('11_Current_Sources'!D4:D34, "Aquifer", '11_Current_Sources'!G4:G34, "Active", '11_Current_Sources'!L4:L34, "Yes", '11_Current_Sources'!E4:E34, "Pumping (well/intake/interconnection)")+COUNTIFS('11_Current_Sources'!D4:D34, "Surface water", '11_Current_Sources'!G4:G34, "Active", '11_Current_Sources'!L4:L34, "Yes", '11_Current_Sources'!E4:E34, "Pumping (well/intake/interconnection)")+COUNTIFS('11_Current_Sources'!D4:D34, "Interconnection", '11_Current_Sources'!G4:G34, "Active", '11_Current_Sources'!L4:L34, "Yes", '11_Current_Sources'!E4:E34, "Pumping (well/intake/interconnection)")</f>
        <v>0</v>
      </c>
      <c r="C4" s="137"/>
      <c r="D4" s="207"/>
      <c r="E4" s="8"/>
      <c r="F4" s="6"/>
      <c r="G4" s="6"/>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08"/>
      <c r="CH4" s="208"/>
      <c r="CI4" s="208"/>
      <c r="CJ4" s="208"/>
      <c r="CK4" s="208"/>
      <c r="CL4" s="208"/>
      <c r="CM4" s="208"/>
      <c r="CN4" s="208"/>
      <c r="CO4" s="208"/>
      <c r="CP4" s="208"/>
      <c r="CQ4" s="208"/>
      <c r="CR4" s="208"/>
      <c r="CS4" s="208"/>
      <c r="CT4" s="208"/>
      <c r="CU4" s="208"/>
      <c r="CV4" s="208"/>
      <c r="CW4" s="208"/>
      <c r="CX4" s="208"/>
      <c r="CY4" s="208"/>
      <c r="CZ4" s="208"/>
      <c r="DA4" s="208"/>
      <c r="DB4" s="208"/>
      <c r="DC4" s="208"/>
      <c r="DD4" s="208"/>
      <c r="DE4" s="208"/>
      <c r="DF4" s="208"/>
      <c r="DG4" s="208"/>
      <c r="DH4" s="208"/>
      <c r="DI4" s="208"/>
    </row>
    <row r="5" spans="1:113" s="35" customFormat="1" ht="36" customHeight="1" thickTop="1" thickBot="1" x14ac:dyDescent="0.35">
      <c r="A5" s="212" t="s">
        <v>1035</v>
      </c>
      <c r="B5" s="285">
        <f>COUNTIFS('11_Current_Sources'!D4:D34, "Aquifer", '11_Current_Sources'!G4:G34, "Emergency only", '11_Current_Sources'!L4:L34, "Yes", '11_Current_Sources'!E4:E34, "Pumping (well/intake/interconnection)")+COUNTIFS('11_Current_Sources'!D4:D34, "Surface water", '11_Current_Sources'!G4:G34, "Emergency only", '11_Current_Sources'!L4:L34, "Yes", '11_Current_Sources'!E4:E34, "Pumping (well/intake/interconnection)")+COUNTIFS('11_Current_Sources'!D4:D34, "Interconnection", '11_Current_Sources'!G4:G34, "Emergency only", '11_Current_Sources'!L4:L34, "Yes", '11_Current_Sources'!E4:E34, "Pumping (well/intake/interconnection)")</f>
        <v>0</v>
      </c>
      <c r="C5" s="142"/>
      <c r="D5" s="403"/>
      <c r="E5" s="210"/>
      <c r="F5" s="6"/>
      <c r="G5" s="6"/>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1"/>
      <c r="CH5" s="211"/>
      <c r="CI5" s="211"/>
      <c r="CJ5" s="211"/>
      <c r="CK5" s="211"/>
      <c r="CL5" s="211"/>
      <c r="CM5" s="211"/>
      <c r="CN5" s="211"/>
      <c r="CO5" s="211"/>
      <c r="CP5" s="211"/>
      <c r="CQ5" s="211"/>
      <c r="CR5" s="211"/>
      <c r="CS5" s="211"/>
      <c r="CT5" s="211"/>
      <c r="CU5" s="211"/>
      <c r="CV5" s="211"/>
      <c r="CW5" s="211"/>
      <c r="CX5" s="211"/>
      <c r="CY5" s="211"/>
      <c r="CZ5" s="211"/>
      <c r="DA5" s="211"/>
      <c r="DB5" s="211"/>
      <c r="DC5" s="211"/>
      <c r="DD5" s="211"/>
      <c r="DE5" s="211"/>
      <c r="DF5" s="211"/>
      <c r="DG5" s="211"/>
      <c r="DH5" s="211"/>
      <c r="DI5" s="211"/>
    </row>
    <row r="6" spans="1:113" s="35" customFormat="1" ht="36.75" customHeight="1" thickTop="1" thickBot="1" x14ac:dyDescent="0.35">
      <c r="A6" s="209" t="s">
        <v>694</v>
      </c>
      <c r="B6" s="285">
        <f>COUNTIFS('11_Current_Sources'!D4:D34, "Aquifer", '11_Current_Sources'!G4:G34, "Active", '11_Current_Sources'!L4:L34, "no", '11_Current_Sources'!E4:E34, "Pumping (well/intake/interconnection)")+COUNTIFS('11_Current_Sources'!D4:D34, "Surface water", '11_Current_Sources'!G4:G34, "Active", '11_Current_Sources'!L4:L34, "no", '11_Current_Sources'!E4:E34, "Pumping (well/intake/interconnection)")+COUNTIFS('11_Current_Sources'!D4:D34, "Interconnection", '11_Current_Sources'!G4:G34, "Active", '11_Current_Sources'!L4:L34, "no", '11_Current_Sources'!E4:E34, "Pumping (well/intake/interconnection)")</f>
        <v>0</v>
      </c>
      <c r="C6" s="142"/>
      <c r="D6" s="207"/>
      <c r="E6" s="7"/>
      <c r="F6" s="7"/>
      <c r="G6" s="7"/>
      <c r="H6" s="21"/>
      <c r="I6" s="21"/>
      <c r="J6" s="21"/>
      <c r="K6" s="21"/>
      <c r="L6" s="21"/>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c r="AX6" s="21"/>
      <c r="AY6" s="21"/>
      <c r="AZ6" s="21"/>
      <c r="BA6" s="21"/>
      <c r="BB6" s="21"/>
      <c r="BC6" s="21"/>
      <c r="BD6" s="21"/>
      <c r="BE6" s="21"/>
      <c r="BF6" s="21"/>
      <c r="BG6" s="21"/>
      <c r="BH6" s="21"/>
      <c r="BI6" s="21"/>
      <c r="BJ6" s="21"/>
      <c r="BK6" s="21"/>
      <c r="BL6" s="21"/>
      <c r="BM6" s="21"/>
      <c r="BN6" s="21"/>
      <c r="BO6" s="21"/>
      <c r="BP6" s="21"/>
      <c r="BQ6" s="21"/>
      <c r="BR6" s="21"/>
      <c r="BS6" s="21"/>
      <c r="BT6" s="21"/>
      <c r="BU6" s="21"/>
      <c r="BV6" s="21"/>
      <c r="BW6" s="21"/>
      <c r="BX6" s="21"/>
      <c r="BY6" s="21"/>
      <c r="BZ6" s="21"/>
      <c r="CA6" s="21"/>
      <c r="CB6" s="21"/>
      <c r="CC6" s="21"/>
      <c r="CD6" s="21"/>
      <c r="CE6" s="21"/>
      <c r="CF6" s="21"/>
      <c r="CG6" s="211"/>
      <c r="CH6" s="211"/>
      <c r="CI6" s="211"/>
      <c r="CJ6" s="211"/>
      <c r="CK6" s="211"/>
      <c r="CL6" s="211"/>
      <c r="CM6" s="211"/>
      <c r="CN6" s="211"/>
      <c r="CO6" s="211"/>
      <c r="CP6" s="211"/>
      <c r="CQ6" s="211"/>
      <c r="CR6" s="211"/>
      <c r="CS6" s="211"/>
      <c r="CT6" s="211"/>
      <c r="CU6" s="211"/>
      <c r="CV6" s="211"/>
      <c r="CW6" s="211"/>
      <c r="CX6" s="211"/>
      <c r="CY6" s="211"/>
      <c r="CZ6" s="211"/>
      <c r="DA6" s="211"/>
      <c r="DB6" s="211"/>
      <c r="DC6" s="211"/>
      <c r="DD6" s="211"/>
      <c r="DE6" s="211"/>
      <c r="DF6" s="211"/>
      <c r="DG6" s="211"/>
      <c r="DH6" s="211"/>
      <c r="DI6" s="211"/>
    </row>
    <row r="7" spans="1:113" s="35" customFormat="1" ht="36" customHeight="1" thickTop="1" thickBot="1" x14ac:dyDescent="0.35">
      <c r="A7" s="209" t="s">
        <v>1036</v>
      </c>
      <c r="B7" s="285">
        <f>COUNTIFS('11_Current_Sources'!D4:D34, "Aquifer", '11_Current_Sources'!G4:G34, "Emergency only", '11_Current_Sources'!L4:L34, "no", '11_Current_Sources'!E4:E34, "Pumping (well/intake/interconnection)")+COUNTIFS('11_Current_Sources'!D4:D34, "Surface water", '11_Current_Sources'!G4:G34, "Emergency only", '11_Current_Sources'!L4:L34, "no", '11_Current_Sources'!E4:E34, "Pumping (well/intake/interconnection)")+COUNTIFS('11_Current_Sources'!D4:D34, "Interconnection", '11_Current_Sources'!G4:G34, "Emergency only", '11_Current_Sources'!L4:L34, "no", '11_Current_Sources'!E4:E34, "Pumping (well/intake/interconnection)")</f>
        <v>0</v>
      </c>
      <c r="C7" s="142"/>
      <c r="D7" s="207"/>
      <c r="E7" s="247"/>
      <c r="F7" s="7"/>
      <c r="G7" s="7"/>
      <c r="H7" s="21"/>
      <c r="I7" s="21"/>
      <c r="J7" s="21"/>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21"/>
      <c r="BE7" s="21"/>
      <c r="BF7" s="21"/>
      <c r="BG7" s="21"/>
      <c r="BH7" s="21"/>
      <c r="BI7" s="21"/>
      <c r="BJ7" s="21"/>
      <c r="BK7" s="21"/>
      <c r="BL7" s="21"/>
      <c r="BM7" s="21"/>
      <c r="BN7" s="21"/>
      <c r="BO7" s="21"/>
      <c r="BP7" s="21"/>
      <c r="BQ7" s="21"/>
      <c r="BR7" s="21"/>
      <c r="BS7" s="21"/>
      <c r="BT7" s="21"/>
      <c r="BU7" s="21"/>
      <c r="BV7" s="21"/>
      <c r="BW7" s="21"/>
      <c r="BX7" s="21"/>
      <c r="BY7" s="21"/>
      <c r="BZ7" s="21"/>
      <c r="CA7" s="21"/>
      <c r="CB7" s="21"/>
      <c r="CC7" s="21"/>
      <c r="CD7" s="21"/>
      <c r="CE7" s="21"/>
      <c r="CF7" s="21"/>
      <c r="CG7" s="211"/>
      <c r="CH7" s="211"/>
      <c r="CI7" s="211"/>
      <c r="CJ7" s="211"/>
      <c r="CK7" s="211"/>
      <c r="CL7" s="211"/>
      <c r="CM7" s="211"/>
      <c r="CN7" s="211"/>
      <c r="CO7" s="211"/>
      <c r="CP7" s="211"/>
      <c r="CQ7" s="211"/>
      <c r="CR7" s="211"/>
      <c r="CS7" s="211"/>
      <c r="CT7" s="211"/>
      <c r="CU7" s="211"/>
      <c r="CV7" s="211"/>
      <c r="CW7" s="211"/>
      <c r="CX7" s="211"/>
      <c r="CY7" s="211"/>
      <c r="CZ7" s="211"/>
      <c r="DA7" s="211"/>
      <c r="DB7" s="211"/>
      <c r="DC7" s="211"/>
      <c r="DD7" s="211"/>
      <c r="DE7" s="211"/>
      <c r="DF7" s="211"/>
      <c r="DG7" s="211"/>
      <c r="DH7" s="211"/>
      <c r="DI7" s="211"/>
    </row>
    <row r="8" spans="1:113" s="35" customFormat="1" ht="37.5" customHeight="1" thickTop="1" thickBot="1" x14ac:dyDescent="0.35">
      <c r="A8" s="212" t="s">
        <v>1037</v>
      </c>
      <c r="B8" s="285">
        <f>SUMIFS('11_Current_Sources'!K4:K34,'11_Current_Sources'!D4:D34,"Aquifer",'11_Current_Sources'!G4:G34,"Active",'11_Current_Sources'!L4:L34,"Yes",'11_Current_Sources'!E4:E34,"Pumping (well/intake/interconnection)")+SUMIFS('11_Current_Sources'!K4:K34,'11_Current_Sources'!D4:D34,"Aquifer",'11_Current_Sources'!G4:G34,"Emergency only",'11_Current_Sources'!L4:L34,"Yes",'11_Current_Sources'!E4:E34,"Pumping (well/intake/interconnection)")+SUMIFS('11_Current_Sources'!K4:K34,'11_Current_Sources'!D4:D34,"Surface water",'11_Current_Sources'!G4:G34,"Active",'11_Current_Sources'!L4:L34,"Yes",'11_Current_Sources'!E4:E34,"Pumping (well/intake/interconnection)")+SUMIFS('11_Current_Sources'!K4:K34,'11_Current_Sources'!D4:D34,"Surface water",'11_Current_Sources'!G4:G34,"Emergency only",'11_Current_Sources'!L4:L34,"Yes",'11_Current_Sources'!E4:E34,"Pumping (well/intake/interconnection)")+SUMIFS('11_Current_Sources'!K4:K34,'11_Current_Sources'!D4:D34,"Interconnection",'11_Current_Sources'!G4:G34,"Active",'11_Current_Sources'!L4:L34,"Yes",'11_Current_Sources'!E4:E34,"Pumping (well/intake/interconnection)")+SUMIFS('11_Current_Sources'!K4:K34,'11_Current_Sources'!D4:D34,"Interconnection",'11_Current_Sources'!G4:G34,"Emergency only",'11_Current_Sources'!L4:L34,"Yes",'11_Current_Sources'!E4:E34,"Pumping (well/intake/interconnection)")</f>
        <v>0</v>
      </c>
      <c r="C8" s="142"/>
      <c r="D8" s="207"/>
      <c r="E8" s="213"/>
      <c r="F8" s="6"/>
      <c r="G8" s="6"/>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21"/>
      <c r="BF8" s="21"/>
      <c r="BG8" s="21"/>
      <c r="BH8" s="21"/>
      <c r="BI8" s="21"/>
      <c r="BJ8" s="21"/>
      <c r="BK8" s="21"/>
      <c r="BL8" s="21"/>
      <c r="BM8" s="21"/>
      <c r="BN8" s="21"/>
      <c r="BO8" s="21"/>
      <c r="BP8" s="21"/>
      <c r="BQ8" s="21"/>
      <c r="BR8" s="21"/>
      <c r="BS8" s="21"/>
      <c r="BT8" s="21"/>
      <c r="BU8" s="21"/>
      <c r="BV8" s="21"/>
      <c r="BW8" s="21"/>
      <c r="BX8" s="21"/>
      <c r="BY8" s="21"/>
      <c r="BZ8" s="21"/>
      <c r="CA8" s="21"/>
      <c r="CB8" s="21"/>
      <c r="CC8" s="21"/>
      <c r="CD8" s="21"/>
      <c r="CE8" s="21"/>
      <c r="CF8" s="21"/>
      <c r="CG8" s="211"/>
      <c r="CH8" s="211"/>
      <c r="CI8" s="211"/>
      <c r="CJ8" s="211"/>
      <c r="CK8" s="211"/>
      <c r="CL8" s="211"/>
      <c r="CM8" s="211"/>
      <c r="CN8" s="211"/>
      <c r="CO8" s="211"/>
      <c r="CP8" s="211"/>
      <c r="CQ8" s="211"/>
      <c r="CR8" s="211"/>
      <c r="CS8" s="211"/>
      <c r="CT8" s="211"/>
      <c r="CU8" s="211"/>
      <c r="CV8" s="211"/>
      <c r="CW8" s="211"/>
      <c r="CX8" s="211"/>
      <c r="CY8" s="211"/>
      <c r="CZ8" s="211"/>
      <c r="DA8" s="211"/>
      <c r="DB8" s="211"/>
      <c r="DC8" s="211"/>
      <c r="DD8" s="211"/>
      <c r="DE8" s="211"/>
      <c r="DF8" s="211"/>
      <c r="DG8" s="211"/>
      <c r="DH8" s="211"/>
      <c r="DI8" s="211"/>
    </row>
    <row r="9" spans="1:113" s="35" customFormat="1" ht="54" customHeight="1" thickTop="1" thickBot="1" x14ac:dyDescent="0.35">
      <c r="A9" s="212" t="s">
        <v>1041</v>
      </c>
      <c r="B9" s="285">
        <f>SUMIFS('11_Current_Sources'!K4:K34,'11_Current_Sources'!D4:D34,"Aquifer",'11_Current_Sources'!G4:G34,"Active",'11_Current_Sources'!L4:L34,"No",'11_Current_Sources'!E4:E34,"Pumping (well/intake/interconnection)")+SUMIFS('11_Current_Sources'!K4:K34,'11_Current_Sources'!D4:D34,"Aquifer",'11_Current_Sources'!G4:G34,"Emergency only",'11_Current_Sources'!L4:L34,"No",'11_Current_Sources'!E4:E34,"Pumping (well/intake/interconnection)")+SUMIFS('11_Current_Sources'!K4:K34,'11_Current_Sources'!D4:D34,"Surface water",'11_Current_Sources'!G4:G34,"Active",'11_Current_Sources'!L4:L34,"No",'11_Current_Sources'!E4:E34,"Pumping (well/intake/interconnection)")+SUMIFS('11_Current_Sources'!K4:K34,'11_Current_Sources'!D4:D34,"Surface water",'11_Current_Sources'!G4:G34,"Emergency only",'11_Current_Sources'!L4:L34,"No",'11_Current_Sources'!E4:E34,"Pumping (well/intake/interconnection)")+SUMIFS('11_Current_Sources'!K4:K34,'11_Current_Sources'!D4:D34,"Interconnection",'11_Current_Sources'!G4:G34,"Active",'11_Current_Sources'!L4:L34,"No",'11_Current_Sources'!E4:E34,"Pumping (well/intake/interconnection)")+SUMIFS('11_Current_Sources'!K4:K34,'11_Current_Sources'!D4:D34,"Interconnection",'11_Current_Sources'!G4:G34,"Emergency only",'11_Current_Sources'!L4:L34,"No",'11_Current_Sources'!E4:E34,"Pumping (well/intake/interconnection)")</f>
        <v>0</v>
      </c>
      <c r="C9" s="142"/>
      <c r="D9" s="214"/>
      <c r="E9" s="7"/>
      <c r="F9" s="7"/>
      <c r="G9" s="7"/>
      <c r="H9" s="21"/>
      <c r="I9" s="21"/>
      <c r="J9" s="21"/>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c r="BB9" s="21"/>
      <c r="BC9" s="21"/>
      <c r="BD9" s="21"/>
      <c r="BE9" s="21"/>
      <c r="BF9" s="21"/>
      <c r="BG9" s="21"/>
      <c r="BH9" s="21"/>
      <c r="BI9" s="21"/>
      <c r="BJ9" s="21"/>
      <c r="BK9" s="21"/>
      <c r="BL9" s="21"/>
      <c r="BM9" s="21"/>
      <c r="BN9" s="21"/>
      <c r="BO9" s="21"/>
      <c r="BP9" s="21"/>
      <c r="BQ9" s="21"/>
      <c r="BR9" s="21"/>
      <c r="BS9" s="21"/>
      <c r="BT9" s="21"/>
      <c r="BU9" s="21"/>
      <c r="BV9" s="21"/>
      <c r="BW9" s="21"/>
      <c r="BX9" s="21"/>
      <c r="BY9" s="21"/>
      <c r="BZ9" s="21"/>
      <c r="CA9" s="21"/>
      <c r="CB9" s="21"/>
      <c r="CC9" s="21"/>
      <c r="CD9" s="21"/>
      <c r="CE9" s="21"/>
      <c r="CF9" s="21"/>
      <c r="CG9" s="211"/>
      <c r="CH9" s="211"/>
      <c r="CI9" s="211"/>
      <c r="CJ9" s="211"/>
      <c r="CK9" s="211"/>
      <c r="CL9" s="211"/>
      <c r="CM9" s="211"/>
      <c r="CN9" s="211"/>
      <c r="CO9" s="211"/>
      <c r="CP9" s="211"/>
      <c r="CQ9" s="211"/>
      <c r="CR9" s="211"/>
      <c r="CS9" s="211"/>
      <c r="CT9" s="211"/>
      <c r="CU9" s="211"/>
      <c r="CV9" s="211"/>
      <c r="CW9" s="211"/>
      <c r="CX9" s="211"/>
      <c r="CY9" s="211"/>
      <c r="CZ9" s="211"/>
      <c r="DA9" s="211"/>
      <c r="DB9" s="211"/>
      <c r="DC9" s="211"/>
      <c r="DD9" s="211"/>
      <c r="DE9" s="211"/>
      <c r="DF9" s="211"/>
      <c r="DG9" s="211"/>
      <c r="DH9" s="211"/>
      <c r="DI9" s="211"/>
    </row>
    <row r="10" spans="1:113" s="35" customFormat="1" ht="39" customHeight="1" thickTop="1" thickBot="1" x14ac:dyDescent="0.35">
      <c r="A10" s="212" t="s">
        <v>1038</v>
      </c>
      <c r="B10" s="285">
        <f>+B8+B9</f>
        <v>0</v>
      </c>
      <c r="C10" s="142"/>
      <c r="D10" s="207"/>
      <c r="E10" s="7"/>
      <c r="F10" s="7"/>
      <c r="G10" s="7"/>
      <c r="H10" s="21"/>
      <c r="I10" s="21"/>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T10" s="21"/>
      <c r="BU10" s="21"/>
      <c r="BV10" s="21"/>
      <c r="BW10" s="21"/>
      <c r="BX10" s="21"/>
      <c r="BY10" s="21"/>
      <c r="BZ10" s="21"/>
      <c r="CA10" s="21"/>
      <c r="CB10" s="21"/>
      <c r="CC10" s="21"/>
      <c r="CD10" s="21"/>
      <c r="CE10" s="21"/>
      <c r="CF10" s="21"/>
      <c r="CG10" s="211"/>
      <c r="CH10" s="211"/>
      <c r="CI10" s="211"/>
      <c r="CJ10" s="211"/>
      <c r="CK10" s="211"/>
      <c r="CL10" s="211"/>
      <c r="CM10" s="211"/>
      <c r="CN10" s="211"/>
      <c r="CO10" s="211"/>
      <c r="CP10" s="211"/>
      <c r="CQ10" s="211"/>
      <c r="CR10" s="211"/>
      <c r="CS10" s="211"/>
      <c r="CT10" s="211"/>
      <c r="CU10" s="211"/>
      <c r="CV10" s="211"/>
      <c r="CW10" s="211"/>
      <c r="CX10" s="211"/>
      <c r="CY10" s="211"/>
      <c r="CZ10" s="211"/>
      <c r="DA10" s="211"/>
      <c r="DB10" s="211"/>
      <c r="DC10" s="211"/>
      <c r="DD10" s="211"/>
      <c r="DE10" s="211"/>
      <c r="DF10" s="211"/>
      <c r="DG10" s="211"/>
      <c r="DH10" s="211"/>
      <c r="DI10" s="211"/>
    </row>
    <row r="11" spans="1:113" s="35" customFormat="1" ht="37.5" customHeight="1" thickTop="1" thickBot="1" x14ac:dyDescent="0.35">
      <c r="A11" s="212" t="s">
        <v>1039</v>
      </c>
      <c r="B11" s="286">
        <f>(SUMIFS('11_Current_Sources'!K4:K34,'11_Current_Sources'!G4:G34,"Active",'11_Current_Sources'!E4:E34,"Pumping (well/intake/interconnection)")+SUMIFS('11_Current_Sources'!K4:K34,'11_Current_Sources'!G4:G34,"Emergency only",'11_Current_Sources'!E4:E34,"Pumping (well/intake/interconnection)"))-MAX(MAX(_xlfn.MAXIFS('11_Current_Sources'!K4:K34,'11_Current_Sources'!G4:G34,"Active",'11_Current_Sources'!E4:E34,"Pumping (well/intake/interconnection)",'11_Current_Sources'!D4:D34,"Aquifer"),_xlfn.MAXIFS('11_Current_Sources'!K4:K34,'11_Current_Sources'!G4:G34,"Emergency only",'11_Current_Sources'!E4:E34,"Pumping (well/intake/interconnection)",'11_Current_Sources'!D4:D34,"Aquifer")),MAX(_xlfn.MAXIFS('11_Current_Sources'!K4:K34,'11_Current_Sources'!G4:G34,"Active",'11_Current_Sources'!E4:E34,"Pumping (well/intake/interconnection)",'11_Current_Sources'!D4:D34,"Surface water"),_xlfn.MAXIFS('11_Current_Sources'!K4:K34,'11_Current_Sources'!G4:G34,"Emergency only",'11_Current_Sources'!E4:E34,"Pumping (well/intake/interconnection)",'11_Current_Sources'!D4:D34,"Surface water")),MAX(_xlfn.MAXIFS('11_Current_Sources'!K4:K34,'11_Current_Sources'!G4:G34,"Active",'11_Current_Sources'!E4:E34,"Pumping (well/intake/interconnection)",'11_Current_Sources'!D4:D34,"Interconnection"),_xlfn.MAXIFS('11_Current_Sources'!K4:K34,'11_Current_Sources'!G4:G34,"Emergency only",'11_Current_Sources'!E4:E34,"Pumping (well/intake/interconnection)",'11_Current_Sources'!D4:D34,"Interconnection")))</f>
        <v>0</v>
      </c>
      <c r="C11" s="142"/>
      <c r="D11" s="326"/>
      <c r="E11" s="7"/>
      <c r="F11" s="7"/>
      <c r="G11" s="7"/>
      <c r="H11" s="21"/>
      <c r="I11" s="21"/>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1"/>
      <c r="CH11" s="211"/>
      <c r="CI11" s="211"/>
      <c r="CJ11" s="211"/>
      <c r="CK11" s="211"/>
      <c r="CL11" s="211"/>
      <c r="CM11" s="211"/>
      <c r="CN11" s="211"/>
      <c r="CO11" s="211"/>
      <c r="CP11" s="211"/>
      <c r="CQ11" s="211"/>
      <c r="CR11" s="211"/>
      <c r="CS11" s="211"/>
      <c r="CT11" s="211"/>
      <c r="CU11" s="211"/>
      <c r="CV11" s="211"/>
      <c r="CW11" s="211"/>
      <c r="CX11" s="211"/>
      <c r="CY11" s="211"/>
      <c r="CZ11" s="211"/>
      <c r="DA11" s="211"/>
      <c r="DB11" s="211"/>
      <c r="DC11" s="211"/>
      <c r="DD11" s="211"/>
      <c r="DE11" s="211"/>
      <c r="DF11" s="211"/>
      <c r="DG11" s="211"/>
      <c r="DH11" s="211"/>
      <c r="DI11" s="211"/>
    </row>
    <row r="12" spans="1:113" s="35" customFormat="1" ht="38.25" customHeight="1" thickTop="1" thickBot="1" x14ac:dyDescent="0.35">
      <c r="A12" s="212" t="s">
        <v>1040</v>
      </c>
      <c r="B12" s="285">
        <f>(SUMIFS('11_Current_Sources'!K4:K34,'11_Current_Sources'!G4:G34,"Active",'11_Current_Sources'!E4:E34,"Pumping (well/intake/interconnection)",'11_Current_Sources'!L4:L34,"Yes")+SUMIFS('11_Current_Sources'!K4:K34,'11_Current_Sources'!G4:G34,"Emergency only",'11_Current_Sources'!E4:E34,"Pumping (well/intake/interconnection)",'11_Current_Sources'!L4:L34,"Yes"))-MAX(MAX(_xlfn.MAXIFS('11_Current_Sources'!K4:K34,'11_Current_Sources'!G4:G34,"Active",'11_Current_Sources'!E4:E34,"Pumping (well/intake/interconnection)",'11_Current_Sources'!D4:D34,"Aquifer",'11_Current_Sources'!L4:L34,"Yes"),_xlfn.MAXIFS('11_Current_Sources'!K4:K34,'11_Current_Sources'!G4:G34,"Emergency only",'11_Current_Sources'!E4:E34,"Pumping (well/intake/interconnection)",'11_Current_Sources'!D4:D34,"Aquifer",'11_Current_Sources'!L4:L34,"Yes")),MAX(_xlfn.MAXIFS('11_Current_Sources'!K4:K34,'11_Current_Sources'!G4:G34,"Active",'11_Current_Sources'!E4:E34,"Pumping (well/intake/interconnection)",'11_Current_Sources'!D4:D34,"Surface water",'11_Current_Sources'!L4:L34,"Yes"),_xlfn.MAXIFS('11_Current_Sources'!K4:K34,'11_Current_Sources'!G4:G34,"Emergency only",'11_Current_Sources'!E4:E34,"Pumping (well/intake/interconnection)",'11_Current_Sources'!D4:D34,"Surface water",'11_Current_Sources'!L4:L34,"Yes")),MAX(_xlfn.MAXIFS('11_Current_Sources'!K4:K34,'11_Current_Sources'!G4:G34,"Active",'11_Current_Sources'!E4:E34,"Pumping (well/intake/interconnection)",'11_Current_Sources'!D4:D34,"Interconnection",'11_Current_Sources'!L4:L34,"Yes"),_xlfn.MAXIFS('11_Current_Sources'!K4:K34,'11_Current_Sources'!G4:G34,"Emergency only",'11_Current_Sources'!E4:E34,"Pumping (well/intake/interconnection)",'11_Current_Sources'!D4:D34,"Interconnection",'11_Current_Sources'!L4:L34,"Yes")))</f>
        <v>0</v>
      </c>
      <c r="C12" s="142"/>
      <c r="D12" s="207"/>
      <c r="E12" s="7"/>
      <c r="F12" s="7"/>
      <c r="G12" s="7"/>
      <c r="H12" s="21"/>
      <c r="I12" s="21"/>
      <c r="J12" s="21"/>
      <c r="K12" s="21"/>
      <c r="L12" s="21"/>
      <c r="M12" s="21"/>
      <c r="N12" s="21"/>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21"/>
      <c r="AQ12" s="21"/>
      <c r="AR12" s="21"/>
      <c r="AS12" s="21"/>
      <c r="AT12" s="21"/>
      <c r="AU12" s="21"/>
      <c r="AV12" s="21"/>
      <c r="AW12" s="21"/>
      <c r="AX12" s="21"/>
      <c r="AY12" s="21"/>
      <c r="AZ12" s="21"/>
      <c r="BA12" s="21"/>
      <c r="BB12" s="21"/>
      <c r="BC12" s="21"/>
      <c r="BD12" s="21"/>
      <c r="BE12" s="21"/>
      <c r="BF12" s="21"/>
      <c r="BG12" s="21"/>
      <c r="BH12" s="21"/>
      <c r="BI12" s="21"/>
      <c r="BJ12" s="21"/>
      <c r="BK12" s="21"/>
      <c r="BL12" s="21"/>
      <c r="BM12" s="21"/>
      <c r="BN12" s="21"/>
      <c r="BO12" s="21"/>
      <c r="BP12" s="21"/>
      <c r="BQ12" s="21"/>
      <c r="BR12" s="21"/>
      <c r="BS12" s="21"/>
      <c r="BT12" s="21"/>
      <c r="BU12" s="21"/>
      <c r="BV12" s="21"/>
      <c r="BW12" s="21"/>
      <c r="BX12" s="21"/>
      <c r="BY12" s="21"/>
      <c r="BZ12" s="21"/>
      <c r="CA12" s="21"/>
      <c r="CB12" s="21"/>
      <c r="CC12" s="21"/>
      <c r="CD12" s="21"/>
      <c r="CE12" s="21"/>
      <c r="CF12" s="21"/>
      <c r="CG12" s="211"/>
      <c r="CH12" s="211"/>
      <c r="CI12" s="211"/>
      <c r="CJ12" s="211"/>
      <c r="CK12" s="211"/>
      <c r="CL12" s="211"/>
      <c r="CM12" s="211"/>
      <c r="CN12" s="211"/>
      <c r="CO12" s="211"/>
      <c r="CP12" s="211"/>
      <c r="CQ12" s="211"/>
      <c r="CR12" s="211"/>
      <c r="CS12" s="211"/>
      <c r="CT12" s="211"/>
      <c r="CU12" s="211"/>
      <c r="CV12" s="211"/>
      <c r="CW12" s="211"/>
      <c r="CX12" s="211"/>
      <c r="CY12" s="211"/>
      <c r="CZ12" s="211"/>
      <c r="DA12" s="211"/>
      <c r="DB12" s="211"/>
      <c r="DC12" s="211"/>
      <c r="DD12" s="211"/>
      <c r="DE12" s="211"/>
      <c r="DF12" s="211"/>
      <c r="DG12" s="211"/>
      <c r="DH12" s="211"/>
      <c r="DI12" s="211"/>
    </row>
    <row r="13" spans="1:113" s="21" customFormat="1" ht="25.5" customHeight="1" thickTop="1" thickBot="1" x14ac:dyDescent="0.35">
      <c r="A13" s="212" t="s">
        <v>784</v>
      </c>
      <c r="B13" s="285" cm="1">
        <f t="array" ref="B13">+SUM(SUMIFS('9_Current_Treatment'!G4:G19, '9_Current_Treatment'!C4:C19, {"Treatment plant - Groundwater","Treatment plant - Surface water"}))</f>
        <v>0</v>
      </c>
      <c r="C13" s="142"/>
      <c r="D13" s="216"/>
      <c r="E13" s="6"/>
      <c r="F13" s="6"/>
      <c r="G13" s="6"/>
    </row>
    <row r="14" spans="1:113" s="21" customFormat="1" ht="44.4" thickTop="1" thickBot="1" x14ac:dyDescent="0.35">
      <c r="A14" s="212" t="s">
        <v>1042</v>
      </c>
      <c r="B14" s="285">
        <f>+B9+B13</f>
        <v>0</v>
      </c>
      <c r="C14" s="142"/>
      <c r="D14" s="216"/>
      <c r="E14" s="6"/>
      <c r="F14" s="6"/>
      <c r="G14" s="6"/>
    </row>
    <row r="15" spans="1:113" s="21" customFormat="1" ht="15" thickTop="1" x14ac:dyDescent="0.3">
      <c r="A15" s="215"/>
      <c r="B15" s="44"/>
      <c r="C15" s="44"/>
      <c r="D15" s="220"/>
      <c r="E15" s="6"/>
      <c r="F15" s="6"/>
      <c r="G15" s="6"/>
    </row>
    <row r="16" spans="1:113" s="21" customFormat="1" x14ac:dyDescent="0.3">
      <c r="A16" s="217"/>
      <c r="B16" s="44"/>
      <c r="C16" s="44"/>
      <c r="D16" s="216"/>
      <c r="E16" s="6"/>
      <c r="F16" s="6"/>
      <c r="G16" s="6"/>
    </row>
    <row r="17" spans="1:4" s="21" customFormat="1" x14ac:dyDescent="0.3">
      <c r="A17" s="6"/>
      <c r="B17" s="218"/>
      <c r="C17" s="219"/>
      <c r="D17" s="220"/>
    </row>
    <row r="18" spans="1:4" s="21" customFormat="1" x14ac:dyDescent="0.3">
      <c r="B18" s="221"/>
      <c r="C18" s="222"/>
      <c r="D18" s="220"/>
    </row>
    <row r="19" spans="1:4" s="21" customFormat="1" x14ac:dyDescent="0.3">
      <c r="B19" s="24"/>
      <c r="C19" s="24"/>
      <c r="D19" s="220"/>
    </row>
    <row r="20" spans="1:4" s="21" customFormat="1" x14ac:dyDescent="0.3">
      <c r="B20" s="24"/>
      <c r="C20" s="24"/>
      <c r="D20" s="220"/>
    </row>
    <row r="21" spans="1:4" s="21" customFormat="1" x14ac:dyDescent="0.3">
      <c r="B21" s="24"/>
      <c r="C21" s="24"/>
      <c r="D21" s="220"/>
    </row>
    <row r="22" spans="1:4" s="21" customFormat="1" x14ac:dyDescent="0.3">
      <c r="B22" s="24"/>
      <c r="C22" s="24"/>
      <c r="D22" s="220"/>
    </row>
    <row r="23" spans="1:4" s="21" customFormat="1" x14ac:dyDescent="0.3">
      <c r="B23" s="24"/>
      <c r="C23" s="24"/>
      <c r="D23" s="220"/>
    </row>
    <row r="24" spans="1:4" s="21" customFormat="1" x14ac:dyDescent="0.3">
      <c r="B24" s="24"/>
      <c r="C24" s="24"/>
      <c r="D24" s="220"/>
    </row>
    <row r="25" spans="1:4" s="21" customFormat="1" x14ac:dyDescent="0.3">
      <c r="B25" s="24"/>
      <c r="C25" s="24"/>
      <c r="D25" s="220"/>
    </row>
    <row r="26" spans="1:4" s="21" customFormat="1" x14ac:dyDescent="0.3">
      <c r="B26" s="24"/>
      <c r="C26" s="24"/>
      <c r="D26" s="220"/>
    </row>
    <row r="27" spans="1:4" s="21" customFormat="1" x14ac:dyDescent="0.3">
      <c r="B27" s="24"/>
      <c r="C27" s="24"/>
      <c r="D27" s="220"/>
    </row>
    <row r="28" spans="1:4" s="21" customFormat="1" x14ac:dyDescent="0.3">
      <c r="B28" s="24"/>
      <c r="C28" s="24"/>
      <c r="D28" s="220"/>
    </row>
    <row r="29" spans="1:4" s="21" customFormat="1" x14ac:dyDescent="0.3">
      <c r="B29" s="24"/>
      <c r="C29" s="24"/>
      <c r="D29" s="220"/>
    </row>
    <row r="30" spans="1:4" s="21" customFormat="1" x14ac:dyDescent="0.3">
      <c r="B30" s="24"/>
      <c r="C30" s="24"/>
      <c r="D30" s="220"/>
    </row>
    <row r="31" spans="1:4" s="21" customFormat="1" x14ac:dyDescent="0.3">
      <c r="B31" s="24"/>
      <c r="C31" s="24"/>
      <c r="D31" s="220"/>
    </row>
    <row r="32" spans="1:4" s="21" customFormat="1" x14ac:dyDescent="0.3">
      <c r="B32" s="24"/>
      <c r="C32" s="24"/>
      <c r="D32" s="220"/>
    </row>
    <row r="33" spans="1:4" s="21" customFormat="1" x14ac:dyDescent="0.3">
      <c r="B33" s="24"/>
      <c r="C33" s="24"/>
      <c r="D33" s="220"/>
    </row>
    <row r="34" spans="1:4" s="21" customFormat="1" x14ac:dyDescent="0.3">
      <c r="B34" s="24"/>
      <c r="C34" s="24"/>
      <c r="D34" s="220"/>
    </row>
    <row r="35" spans="1:4" s="21" customFormat="1" x14ac:dyDescent="0.3">
      <c r="B35" s="24"/>
      <c r="C35" s="24"/>
      <c r="D35" s="220"/>
    </row>
    <row r="36" spans="1:4" s="21" customFormat="1" x14ac:dyDescent="0.3">
      <c r="B36" s="24"/>
      <c r="C36" s="24"/>
      <c r="D36" s="220"/>
    </row>
    <row r="37" spans="1:4" s="21" customFormat="1" x14ac:dyDescent="0.3">
      <c r="B37" s="24"/>
      <c r="C37" s="24"/>
      <c r="D37" s="220"/>
    </row>
    <row r="38" spans="1:4" s="21" customFormat="1" x14ac:dyDescent="0.3">
      <c r="B38" s="24"/>
      <c r="C38" s="24"/>
      <c r="D38" s="220"/>
    </row>
    <row r="39" spans="1:4" s="21" customFormat="1" x14ac:dyDescent="0.3">
      <c r="B39" s="24"/>
      <c r="C39" s="24"/>
      <c r="D39" s="220"/>
    </row>
    <row r="40" spans="1:4" s="21" customFormat="1" x14ac:dyDescent="0.3">
      <c r="B40" s="24"/>
      <c r="C40" s="24"/>
      <c r="D40" s="220"/>
    </row>
    <row r="41" spans="1:4" s="21" customFormat="1" x14ac:dyDescent="0.3">
      <c r="B41" s="24"/>
      <c r="C41" s="24"/>
      <c r="D41" s="220"/>
    </row>
    <row r="42" spans="1:4" s="21" customFormat="1" x14ac:dyDescent="0.3">
      <c r="B42" s="24"/>
      <c r="C42" s="24"/>
      <c r="D42" s="220"/>
    </row>
    <row r="43" spans="1:4" x14ac:dyDescent="0.3">
      <c r="A43" s="21"/>
      <c r="B43" s="24"/>
      <c r="C43" s="24"/>
    </row>
    <row r="44" spans="1:4" x14ac:dyDescent="0.3">
      <c r="A44" s="21"/>
      <c r="B44" s="24"/>
      <c r="C44" s="24"/>
    </row>
  </sheetData>
  <sheetProtection algorithmName="SHA-512" hashValue="7Mdb47zNHKtwLf6640/zNbnyaav4WSIhXQMIIv5efP02k4CJTBRK6fIVlqMx/PRCCHe8y6kQKZkzqaLAUOgI2g==" saltValue="wYVygsUYN+V/GGOaZ659Uw==" spinCount="100000" sheet="1" objects="1" scenarios="1"/>
  <mergeCells count="1">
    <mergeCell ref="B1:C1"/>
  </mergeCells>
  <pageMargins left="0.5" right="0.5" top="0.5" bottom="0.5" header="0.05" footer="0.05"/>
  <pageSetup orientation="landscape" r:id="rId1"/>
  <headerFooter>
    <oddHeader>&amp;LWater Supply Plan: Supporting Tables</oddHeader>
    <oddFooter>&amp;LTable 12:
Current Summary Calculations&amp;R&amp;P</oddFooter>
  </headerFooter>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D9409-CCEF-4B48-8ECA-DAFD5D9EC2A4}">
  <dimension ref="A1:CT27"/>
  <sheetViews>
    <sheetView workbookViewId="0"/>
  </sheetViews>
  <sheetFormatPr defaultColWidth="9.109375" defaultRowHeight="14.4" x14ac:dyDescent="0.3"/>
  <cols>
    <col min="1" max="1" width="17.33203125" style="1" customWidth="1"/>
    <col min="2" max="5" width="27.33203125" style="1" customWidth="1"/>
    <col min="6" max="6" width="27.109375" style="1" customWidth="1"/>
    <col min="7" max="15" width="21.88671875" style="1" customWidth="1"/>
    <col min="16" max="17" width="21.88671875" style="21" customWidth="1"/>
    <col min="18" max="98" width="9.109375" style="21"/>
    <col min="99" max="16384" width="9.109375" style="1"/>
  </cols>
  <sheetData>
    <row r="1" spans="1:39" s="63" customFormat="1" ht="219" customHeight="1" thickBot="1" x14ac:dyDescent="0.35">
      <c r="A1" s="96" t="s">
        <v>1007</v>
      </c>
      <c r="B1" s="441" t="s">
        <v>466</v>
      </c>
      <c r="C1" s="442"/>
      <c r="D1" s="442"/>
      <c r="E1" s="442"/>
      <c r="F1" s="442"/>
      <c r="G1" s="442"/>
      <c r="H1" s="442"/>
      <c r="I1" s="442"/>
      <c r="J1" s="442"/>
      <c r="K1" s="442"/>
      <c r="L1" s="442"/>
      <c r="M1" s="442"/>
      <c r="N1" s="442"/>
      <c r="O1" s="443"/>
    </row>
    <row r="2" spans="1:39" s="68" customFormat="1" ht="78" customHeight="1" x14ac:dyDescent="0.3">
      <c r="A2" s="242"/>
      <c r="B2" s="455" t="s">
        <v>695</v>
      </c>
      <c r="C2" s="456"/>
      <c r="D2" s="456"/>
      <c r="E2" s="456"/>
    </row>
    <row r="3" spans="1:39" s="43" customFormat="1" ht="86.4" x14ac:dyDescent="0.3">
      <c r="A3" s="396" t="s">
        <v>26</v>
      </c>
      <c r="B3" s="397" t="s">
        <v>330</v>
      </c>
      <c r="C3" s="397" t="s">
        <v>246</v>
      </c>
      <c r="D3" s="397" t="s">
        <v>247</v>
      </c>
      <c r="E3" s="397" t="s">
        <v>263</v>
      </c>
      <c r="F3" s="398" t="s">
        <v>19</v>
      </c>
      <c r="G3" s="374" t="b">
        <f>+IF('1_Retail_Wholesale_Agreements'!A4&lt;&gt;"", CONCATENATE("Population served in retail customer community: ", '1_Retail_Wholesale_Agreements'!A4))</f>
        <v>0</v>
      </c>
      <c r="H3" s="374" t="b">
        <f>+IF('1_Retail_Wholesale_Agreements'!A5&lt;&gt;"", CONCATENATE("Population served in retail customer community: ", '1_Retail_Wholesale_Agreements'!A5))</f>
        <v>0</v>
      </c>
      <c r="I3" s="374" t="b">
        <f>+IF('1_Retail_Wholesale_Agreements'!A6&lt;&gt;"", CONCATENATE("Population served in retail customer community: ", '1_Retail_Wholesale_Agreements'!A6))</f>
        <v>0</v>
      </c>
      <c r="J3" s="374" t="b">
        <f>+IF('1_Retail_Wholesale_Agreements'!A7&lt;&gt;"", CONCATENATE("Population served in retail customer community: ", '1_Retail_Wholesale_Agreements'!A7))</f>
        <v>0</v>
      </c>
      <c r="K3" s="374" t="b">
        <f>+IF('1_Retail_Wholesale_Agreements'!A8&lt;&gt;"", CONCATENATE("Population served in retail customer community: ", '1_Retail_Wholesale_Agreements'!A8))</f>
        <v>0</v>
      </c>
      <c r="L3" s="374" t="b">
        <f>+IF('1_Retail_Wholesale_Agreements'!A9&lt;&gt;"", CONCATENATE("Population served in retail customer community: ", '1_Retail_Wholesale_Agreements'!A9))</f>
        <v>0</v>
      </c>
      <c r="M3" s="374" t="b">
        <f>+IF('1_Retail_Wholesale_Agreements'!A10&lt;&gt;"", CONCATENATE("Population served in retail customer community: ", '1_Retail_Wholesale_Agreements'!A10))</f>
        <v>0</v>
      </c>
      <c r="N3" s="374" t="b">
        <f>+IF('1_Retail_Wholesale_Agreements'!A11&lt;&gt;"", CONCATENATE("Population served in retail customer community: ", '1_Retail_Wholesale_Agreements'!A11))</f>
        <v>0</v>
      </c>
      <c r="O3" s="374" t="b">
        <f>+IF('1_Retail_Wholesale_Agreements'!A12&lt;&gt;"", CONCATENATE("Population served in retail customer community: ", '1_Retail_Wholesale_Agreements'!A12))</f>
        <v>0</v>
      </c>
      <c r="P3" s="374" t="b">
        <f>+IF('1_Retail_Wholesale_Agreements'!A13&lt;&gt;"", CONCATENATE("Population served in retail customer community: ", '1_Retail_Wholesale_Agreements'!A13))</f>
        <v>0</v>
      </c>
      <c r="Q3" s="374" t="b">
        <f>+IF('1_Retail_Wholesale_Agreements'!A14&lt;&gt;"", CONCATENATE("Population served in retail customer community: ", '1_Retail_Wholesale_Agreements'!A14))</f>
        <v>0</v>
      </c>
    </row>
    <row r="4" spans="1:39" s="224" customFormat="1" ht="15" thickBot="1" x14ac:dyDescent="0.35">
      <c r="A4" s="26">
        <v>2030</v>
      </c>
      <c r="B4" s="157"/>
      <c r="C4" s="156"/>
      <c r="D4" s="287">
        <f>+B4+E4</f>
        <v>0</v>
      </c>
      <c r="E4" s="287">
        <f>+SUM(G4:Q4)</f>
        <v>0</v>
      </c>
      <c r="F4" s="227"/>
      <c r="G4" s="157"/>
      <c r="H4" s="157"/>
      <c r="I4" s="157"/>
      <c r="J4" s="157"/>
      <c r="K4" s="157"/>
      <c r="L4" s="157"/>
      <c r="M4" s="157"/>
      <c r="N4" s="157"/>
      <c r="O4" s="157"/>
      <c r="P4" s="157"/>
      <c r="Q4" s="157"/>
      <c r="R4" s="223"/>
      <c r="S4" s="223"/>
      <c r="T4" s="223"/>
      <c r="U4" s="223"/>
      <c r="V4" s="223"/>
      <c r="W4" s="223"/>
      <c r="X4" s="223"/>
      <c r="Y4" s="223"/>
      <c r="Z4" s="223"/>
      <c r="AA4" s="223"/>
      <c r="AB4" s="223"/>
      <c r="AC4" s="223"/>
      <c r="AD4" s="223"/>
      <c r="AE4" s="223"/>
      <c r="AF4" s="223"/>
      <c r="AG4" s="223"/>
      <c r="AH4" s="223"/>
      <c r="AI4" s="223"/>
      <c r="AJ4" s="223"/>
      <c r="AK4" s="223"/>
      <c r="AL4" s="223"/>
      <c r="AM4" s="223"/>
    </row>
    <row r="5" spans="1:39" s="35" customFormat="1" ht="15.6" thickTop="1" thickBot="1" x14ac:dyDescent="0.35">
      <c r="A5" s="38">
        <v>2031</v>
      </c>
      <c r="B5" s="153"/>
      <c r="C5" s="153"/>
      <c r="D5" s="278">
        <f>+B5+E5</f>
        <v>0</v>
      </c>
      <c r="E5" s="288">
        <f t="shared" ref="E5:E16" si="0">+SUM(G5:Q5)</f>
        <v>0</v>
      </c>
      <c r="F5" s="228"/>
      <c r="G5" s="153"/>
      <c r="H5" s="153"/>
      <c r="I5" s="153"/>
      <c r="J5" s="153"/>
      <c r="K5" s="153"/>
      <c r="L5" s="153"/>
      <c r="M5" s="153"/>
      <c r="N5" s="153"/>
      <c r="O5" s="153"/>
      <c r="P5" s="153"/>
      <c r="Q5" s="153"/>
      <c r="R5" s="211"/>
      <c r="S5" s="211"/>
      <c r="T5" s="211"/>
      <c r="U5" s="211"/>
      <c r="V5" s="211"/>
      <c r="W5" s="211"/>
      <c r="X5" s="211"/>
      <c r="Y5" s="211"/>
      <c r="Z5" s="211"/>
      <c r="AA5" s="211"/>
      <c r="AB5" s="211"/>
      <c r="AC5" s="211"/>
      <c r="AD5" s="211"/>
      <c r="AE5" s="211"/>
      <c r="AF5" s="211"/>
      <c r="AG5" s="211"/>
      <c r="AH5" s="211"/>
      <c r="AI5" s="211"/>
      <c r="AJ5" s="211"/>
      <c r="AK5" s="211"/>
      <c r="AL5" s="211"/>
      <c r="AM5" s="211"/>
    </row>
    <row r="6" spans="1:39" s="35" customFormat="1" ht="15.6" thickTop="1" thickBot="1" x14ac:dyDescent="0.35">
      <c r="A6" s="38">
        <v>2032</v>
      </c>
      <c r="B6" s="153"/>
      <c r="C6" s="153"/>
      <c r="D6" s="278">
        <f t="shared" ref="D6:D16" si="1">+B6+E6</f>
        <v>0</v>
      </c>
      <c r="E6" s="288">
        <f t="shared" si="0"/>
        <v>0</v>
      </c>
      <c r="F6" s="228"/>
      <c r="G6" s="153"/>
      <c r="H6" s="153"/>
      <c r="I6" s="153"/>
      <c r="J6" s="153"/>
      <c r="K6" s="153"/>
      <c r="L6" s="153"/>
      <c r="M6" s="153"/>
      <c r="N6" s="153"/>
      <c r="O6" s="153"/>
      <c r="P6" s="153"/>
      <c r="Q6" s="153"/>
      <c r="R6" s="211"/>
      <c r="S6" s="211"/>
      <c r="T6" s="211"/>
      <c r="U6" s="211"/>
      <c r="V6" s="211"/>
      <c r="W6" s="211"/>
      <c r="X6" s="211"/>
      <c r="Y6" s="211"/>
      <c r="Z6" s="211"/>
      <c r="AA6" s="211"/>
      <c r="AB6" s="211"/>
      <c r="AC6" s="211"/>
      <c r="AD6" s="211"/>
      <c r="AE6" s="211"/>
      <c r="AF6" s="211"/>
      <c r="AG6" s="211"/>
      <c r="AH6" s="211"/>
      <c r="AI6" s="211"/>
      <c r="AJ6" s="211"/>
      <c r="AK6" s="211"/>
      <c r="AL6" s="211"/>
      <c r="AM6" s="211"/>
    </row>
    <row r="7" spans="1:39" s="35" customFormat="1" ht="15.6" thickTop="1" thickBot="1" x14ac:dyDescent="0.35">
      <c r="A7" s="38">
        <v>2033</v>
      </c>
      <c r="B7" s="153"/>
      <c r="C7" s="153"/>
      <c r="D7" s="278">
        <f t="shared" si="1"/>
        <v>0</v>
      </c>
      <c r="E7" s="288">
        <f t="shared" si="0"/>
        <v>0</v>
      </c>
      <c r="F7" s="228"/>
      <c r="G7" s="153"/>
      <c r="H7" s="153"/>
      <c r="I7" s="153"/>
      <c r="J7" s="153"/>
      <c r="K7" s="153"/>
      <c r="L7" s="153"/>
      <c r="M7" s="153"/>
      <c r="N7" s="153"/>
      <c r="O7" s="153"/>
      <c r="P7" s="153"/>
      <c r="Q7" s="153"/>
      <c r="R7" s="211"/>
      <c r="S7" s="211"/>
      <c r="T7" s="211"/>
      <c r="U7" s="211"/>
      <c r="V7" s="211"/>
      <c r="W7" s="211"/>
      <c r="X7" s="211"/>
      <c r="Y7" s="211"/>
      <c r="Z7" s="211"/>
      <c r="AA7" s="211"/>
      <c r="AB7" s="211"/>
      <c r="AC7" s="211"/>
      <c r="AD7" s="211"/>
      <c r="AE7" s="211"/>
      <c r="AF7" s="211"/>
      <c r="AG7" s="211"/>
      <c r="AH7" s="211"/>
      <c r="AI7" s="211"/>
      <c r="AJ7" s="211"/>
      <c r="AK7" s="211"/>
      <c r="AL7" s="211"/>
      <c r="AM7" s="211"/>
    </row>
    <row r="8" spans="1:39" s="35" customFormat="1" ht="15.6" thickTop="1" thickBot="1" x14ac:dyDescent="0.35">
      <c r="A8" s="38">
        <v>2034</v>
      </c>
      <c r="B8" s="153"/>
      <c r="C8" s="153"/>
      <c r="D8" s="278">
        <f t="shared" si="1"/>
        <v>0</v>
      </c>
      <c r="E8" s="288">
        <f t="shared" si="0"/>
        <v>0</v>
      </c>
      <c r="F8" s="228"/>
      <c r="G8" s="153"/>
      <c r="H8" s="153"/>
      <c r="I8" s="153"/>
      <c r="J8" s="153"/>
      <c r="K8" s="153"/>
      <c r="L8" s="153"/>
      <c r="M8" s="153"/>
      <c r="N8" s="153"/>
      <c r="O8" s="153"/>
      <c r="P8" s="153"/>
      <c r="Q8" s="153"/>
      <c r="R8" s="211"/>
      <c r="S8" s="211"/>
      <c r="T8" s="211"/>
      <c r="U8" s="211"/>
      <c r="V8" s="211"/>
      <c r="W8" s="211"/>
      <c r="X8" s="211"/>
      <c r="Y8" s="211"/>
      <c r="Z8" s="211"/>
      <c r="AA8" s="211"/>
      <c r="AB8" s="211"/>
      <c r="AC8" s="211"/>
      <c r="AD8" s="211"/>
      <c r="AE8" s="211"/>
      <c r="AF8" s="211"/>
      <c r="AG8" s="211"/>
      <c r="AH8" s="211"/>
      <c r="AI8" s="211"/>
      <c r="AJ8" s="211"/>
      <c r="AK8" s="211"/>
      <c r="AL8" s="211"/>
      <c r="AM8" s="211"/>
    </row>
    <row r="9" spans="1:39" s="35" customFormat="1" ht="15.6" thickTop="1" thickBot="1" x14ac:dyDescent="0.35">
      <c r="A9" s="38">
        <v>2035</v>
      </c>
      <c r="B9" s="153"/>
      <c r="C9" s="153"/>
      <c r="D9" s="278">
        <f t="shared" si="1"/>
        <v>0</v>
      </c>
      <c r="E9" s="288">
        <f t="shared" si="0"/>
        <v>0</v>
      </c>
      <c r="F9" s="228"/>
      <c r="G9" s="153"/>
      <c r="H9" s="153"/>
      <c r="I9" s="153"/>
      <c r="J9" s="153"/>
      <c r="K9" s="153"/>
      <c r="L9" s="153"/>
      <c r="M9" s="153"/>
      <c r="N9" s="153"/>
      <c r="O9" s="153"/>
      <c r="P9" s="153"/>
      <c r="Q9" s="153"/>
      <c r="R9" s="211"/>
      <c r="S9" s="211"/>
      <c r="T9" s="211"/>
      <c r="U9" s="211"/>
      <c r="V9" s="211"/>
      <c r="W9" s="211"/>
      <c r="X9" s="211"/>
      <c r="Y9" s="211"/>
      <c r="Z9" s="211"/>
      <c r="AA9" s="211"/>
      <c r="AB9" s="211"/>
      <c r="AC9" s="211"/>
      <c r="AD9" s="211"/>
      <c r="AE9" s="211"/>
      <c r="AF9" s="211"/>
      <c r="AG9" s="211"/>
      <c r="AH9" s="211"/>
      <c r="AI9" s="211"/>
      <c r="AJ9" s="211"/>
      <c r="AK9" s="211"/>
      <c r="AL9" s="211"/>
      <c r="AM9" s="211"/>
    </row>
    <row r="10" spans="1:39" s="35" customFormat="1" ht="15.6" thickTop="1" thickBot="1" x14ac:dyDescent="0.35">
      <c r="A10" s="38">
        <v>2036</v>
      </c>
      <c r="B10" s="153"/>
      <c r="C10" s="153"/>
      <c r="D10" s="278">
        <f t="shared" si="1"/>
        <v>0</v>
      </c>
      <c r="E10" s="288">
        <f t="shared" si="0"/>
        <v>0</v>
      </c>
      <c r="F10" s="228"/>
      <c r="G10" s="153"/>
      <c r="H10" s="153"/>
      <c r="I10" s="153"/>
      <c r="J10" s="153"/>
      <c r="K10" s="153"/>
      <c r="L10" s="153"/>
      <c r="M10" s="153"/>
      <c r="N10" s="153"/>
      <c r="O10" s="153"/>
      <c r="P10" s="153"/>
      <c r="Q10" s="153"/>
      <c r="R10" s="211"/>
      <c r="S10" s="211"/>
      <c r="T10" s="211"/>
      <c r="U10" s="211"/>
      <c r="V10" s="211"/>
      <c r="W10" s="211"/>
      <c r="X10" s="211"/>
      <c r="Y10" s="211"/>
      <c r="Z10" s="211"/>
      <c r="AA10" s="211"/>
      <c r="AB10" s="211"/>
      <c r="AC10" s="211"/>
      <c r="AD10" s="211"/>
      <c r="AE10" s="211"/>
      <c r="AF10" s="211"/>
      <c r="AG10" s="211"/>
      <c r="AH10" s="211"/>
      <c r="AI10" s="211"/>
      <c r="AJ10" s="211"/>
      <c r="AK10" s="211"/>
      <c r="AL10" s="211"/>
      <c r="AM10" s="211"/>
    </row>
    <row r="11" spans="1:39" s="35" customFormat="1" ht="15.6" thickTop="1" thickBot="1" x14ac:dyDescent="0.35">
      <c r="A11" s="38">
        <v>2037</v>
      </c>
      <c r="B11" s="153"/>
      <c r="C11" s="153"/>
      <c r="D11" s="278">
        <f t="shared" si="1"/>
        <v>0</v>
      </c>
      <c r="E11" s="288">
        <f t="shared" si="0"/>
        <v>0</v>
      </c>
      <c r="F11" s="228"/>
      <c r="G11" s="153"/>
      <c r="H11" s="153"/>
      <c r="I11" s="153"/>
      <c r="J11" s="153"/>
      <c r="K11" s="153"/>
      <c r="L11" s="153"/>
      <c r="M11" s="153"/>
      <c r="N11" s="153"/>
      <c r="O11" s="153"/>
      <c r="P11" s="153"/>
      <c r="Q11" s="153"/>
      <c r="R11" s="211"/>
      <c r="S11" s="211"/>
      <c r="T11" s="211"/>
      <c r="U11" s="211"/>
      <c r="V11" s="211"/>
      <c r="W11" s="211"/>
      <c r="X11" s="211"/>
      <c r="Y11" s="211"/>
      <c r="Z11" s="211"/>
      <c r="AA11" s="211"/>
      <c r="AB11" s="211"/>
      <c r="AC11" s="211"/>
      <c r="AD11" s="211"/>
      <c r="AE11" s="211"/>
      <c r="AF11" s="211"/>
      <c r="AG11" s="211"/>
      <c r="AH11" s="211"/>
      <c r="AI11" s="211"/>
      <c r="AJ11" s="211"/>
      <c r="AK11" s="211"/>
      <c r="AL11" s="211"/>
      <c r="AM11" s="211"/>
    </row>
    <row r="12" spans="1:39" s="35" customFormat="1" ht="15.6" thickTop="1" thickBot="1" x14ac:dyDescent="0.35">
      <c r="A12" s="38">
        <v>2038</v>
      </c>
      <c r="B12" s="153"/>
      <c r="C12" s="153"/>
      <c r="D12" s="278">
        <f t="shared" si="1"/>
        <v>0</v>
      </c>
      <c r="E12" s="288">
        <f t="shared" si="0"/>
        <v>0</v>
      </c>
      <c r="F12" s="228"/>
      <c r="G12" s="153"/>
      <c r="H12" s="153"/>
      <c r="I12" s="153"/>
      <c r="J12" s="153"/>
      <c r="K12" s="153"/>
      <c r="L12" s="153"/>
      <c r="M12" s="153"/>
      <c r="N12" s="153"/>
      <c r="O12" s="153"/>
      <c r="P12" s="153"/>
      <c r="Q12" s="153"/>
      <c r="R12" s="211"/>
      <c r="S12" s="211"/>
      <c r="T12" s="211"/>
      <c r="U12" s="211"/>
      <c r="V12" s="211"/>
      <c r="W12" s="211"/>
      <c r="X12" s="211"/>
      <c r="Y12" s="211"/>
      <c r="Z12" s="211"/>
      <c r="AA12" s="211"/>
      <c r="AB12" s="211"/>
      <c r="AC12" s="211"/>
      <c r="AD12" s="211"/>
      <c r="AE12" s="211"/>
      <c r="AF12" s="211"/>
      <c r="AG12" s="211"/>
      <c r="AH12" s="211"/>
      <c r="AI12" s="211"/>
      <c r="AJ12" s="211"/>
      <c r="AK12" s="211"/>
      <c r="AL12" s="211"/>
      <c r="AM12" s="211"/>
    </row>
    <row r="13" spans="1:39" s="35" customFormat="1" ht="15.6" thickTop="1" thickBot="1" x14ac:dyDescent="0.35">
      <c r="A13" s="38">
        <v>2039</v>
      </c>
      <c r="B13" s="153"/>
      <c r="C13" s="153"/>
      <c r="D13" s="278">
        <f t="shared" si="1"/>
        <v>0</v>
      </c>
      <c r="E13" s="288">
        <f t="shared" si="0"/>
        <v>0</v>
      </c>
      <c r="F13" s="228"/>
      <c r="G13" s="153"/>
      <c r="H13" s="153"/>
      <c r="I13" s="153"/>
      <c r="J13" s="153"/>
      <c r="K13" s="153"/>
      <c r="L13" s="153"/>
      <c r="M13" s="153"/>
      <c r="N13" s="153"/>
      <c r="O13" s="153"/>
      <c r="P13" s="153"/>
      <c r="Q13" s="153"/>
      <c r="R13" s="211"/>
      <c r="S13" s="211"/>
      <c r="T13" s="211"/>
      <c r="U13" s="211"/>
      <c r="V13" s="211"/>
      <c r="W13" s="211"/>
      <c r="X13" s="211"/>
      <c r="Y13" s="211"/>
      <c r="Z13" s="211"/>
      <c r="AA13" s="211"/>
      <c r="AB13" s="211"/>
      <c r="AC13" s="211"/>
      <c r="AD13" s="211"/>
      <c r="AE13" s="211"/>
      <c r="AF13" s="211"/>
      <c r="AG13" s="211"/>
      <c r="AH13" s="211"/>
      <c r="AI13" s="211"/>
      <c r="AJ13" s="211"/>
      <c r="AK13" s="211"/>
      <c r="AL13" s="211"/>
      <c r="AM13" s="211"/>
    </row>
    <row r="14" spans="1:39" s="35" customFormat="1" ht="15.6" thickTop="1" thickBot="1" x14ac:dyDescent="0.35">
      <c r="A14" s="38">
        <v>2040</v>
      </c>
      <c r="B14" s="153"/>
      <c r="C14" s="153"/>
      <c r="D14" s="278">
        <f t="shared" si="1"/>
        <v>0</v>
      </c>
      <c r="E14" s="288">
        <f t="shared" si="0"/>
        <v>0</v>
      </c>
      <c r="F14" s="228"/>
      <c r="G14" s="153"/>
      <c r="H14" s="153"/>
      <c r="I14" s="153"/>
      <c r="J14" s="153"/>
      <c r="K14" s="153"/>
      <c r="L14" s="153"/>
      <c r="M14" s="153"/>
      <c r="N14" s="153"/>
      <c r="O14" s="153"/>
      <c r="P14" s="153"/>
      <c r="Q14" s="153"/>
      <c r="R14" s="211"/>
      <c r="S14" s="211"/>
      <c r="T14" s="211"/>
      <c r="U14" s="211"/>
      <c r="V14" s="211"/>
      <c r="W14" s="211"/>
      <c r="X14" s="211"/>
      <c r="Y14" s="211"/>
      <c r="Z14" s="211"/>
      <c r="AA14" s="211"/>
      <c r="AB14" s="211"/>
      <c r="AC14" s="211"/>
      <c r="AD14" s="211"/>
      <c r="AE14" s="211"/>
      <c r="AF14" s="211"/>
      <c r="AG14" s="211"/>
      <c r="AH14" s="211"/>
      <c r="AI14" s="211"/>
      <c r="AJ14" s="211"/>
      <c r="AK14" s="211"/>
      <c r="AL14" s="211"/>
      <c r="AM14" s="211"/>
    </row>
    <row r="15" spans="1:39" s="35" customFormat="1" ht="15.6" thickTop="1" thickBot="1" x14ac:dyDescent="0.35">
      <c r="A15" s="38">
        <v>2050</v>
      </c>
      <c r="B15" s="153"/>
      <c r="C15" s="153"/>
      <c r="D15" s="278">
        <f t="shared" si="1"/>
        <v>0</v>
      </c>
      <c r="E15" s="288">
        <f t="shared" si="0"/>
        <v>0</v>
      </c>
      <c r="F15" s="228"/>
      <c r="G15" s="153"/>
      <c r="H15" s="153"/>
      <c r="I15" s="153"/>
      <c r="J15" s="153"/>
      <c r="K15" s="153"/>
      <c r="L15" s="153"/>
      <c r="M15" s="153"/>
      <c r="N15" s="153"/>
      <c r="O15" s="153"/>
      <c r="P15" s="153"/>
      <c r="Q15" s="153"/>
      <c r="R15" s="211"/>
      <c r="S15" s="211"/>
      <c r="T15" s="211"/>
      <c r="U15" s="211"/>
      <c r="V15" s="211"/>
      <c r="W15" s="211"/>
      <c r="X15" s="211"/>
      <c r="Y15" s="211"/>
      <c r="Z15" s="211"/>
      <c r="AA15" s="211"/>
      <c r="AB15" s="211"/>
      <c r="AC15" s="211"/>
      <c r="AD15" s="211"/>
      <c r="AE15" s="211"/>
      <c r="AF15" s="211"/>
      <c r="AG15" s="211"/>
      <c r="AH15" s="211"/>
      <c r="AI15" s="211"/>
      <c r="AJ15" s="211"/>
      <c r="AK15" s="211"/>
      <c r="AL15" s="211"/>
      <c r="AM15" s="211"/>
    </row>
    <row r="16" spans="1:39" s="35" customFormat="1" ht="15.6" thickTop="1" thickBot="1" x14ac:dyDescent="0.35">
      <c r="A16" s="38" t="s">
        <v>46</v>
      </c>
      <c r="B16" s="153"/>
      <c r="C16" s="153"/>
      <c r="D16" s="278">
        <f t="shared" si="1"/>
        <v>0</v>
      </c>
      <c r="E16" s="288">
        <f t="shared" si="0"/>
        <v>0</v>
      </c>
      <c r="F16" s="228"/>
      <c r="G16" s="153"/>
      <c r="H16" s="153"/>
      <c r="I16" s="153"/>
      <c r="J16" s="153"/>
      <c r="K16" s="153"/>
      <c r="L16" s="153"/>
      <c r="M16" s="153"/>
      <c r="N16" s="153"/>
      <c r="O16" s="153"/>
      <c r="P16" s="153"/>
      <c r="Q16" s="153"/>
      <c r="R16" s="211"/>
      <c r="S16" s="211"/>
      <c r="T16" s="211"/>
      <c r="U16" s="211"/>
      <c r="V16" s="211"/>
      <c r="W16" s="211"/>
      <c r="X16" s="211"/>
      <c r="Y16" s="211"/>
      <c r="Z16" s="211"/>
      <c r="AA16" s="211"/>
      <c r="AB16" s="211"/>
      <c r="AC16" s="211"/>
      <c r="AD16" s="211"/>
      <c r="AE16" s="211"/>
      <c r="AF16" s="211"/>
      <c r="AG16" s="211"/>
      <c r="AH16" s="211"/>
      <c r="AI16" s="211"/>
      <c r="AJ16" s="211"/>
      <c r="AK16" s="211"/>
      <c r="AL16" s="211"/>
      <c r="AM16" s="211"/>
    </row>
    <row r="17" spans="1:3" s="21" customFormat="1" ht="20.399999999999999" customHeight="1" thickTop="1" x14ac:dyDescent="0.3">
      <c r="A17" s="221"/>
      <c r="B17" s="225"/>
    </row>
    <row r="18" spans="1:3" s="226" customFormat="1" x14ac:dyDescent="0.3">
      <c r="A18" s="40"/>
      <c r="C18" s="192"/>
    </row>
    <row r="19" spans="1:3" s="21" customFormat="1" x14ac:dyDescent="0.3"/>
    <row r="20" spans="1:3" s="21" customFormat="1" x14ac:dyDescent="0.3"/>
    <row r="21" spans="1:3" s="21" customFormat="1" x14ac:dyDescent="0.3"/>
    <row r="22" spans="1:3" s="21" customFormat="1" x14ac:dyDescent="0.3"/>
    <row r="23" spans="1:3" s="21" customFormat="1" x14ac:dyDescent="0.3"/>
    <row r="24" spans="1:3" s="21" customFormat="1" x14ac:dyDescent="0.3"/>
    <row r="25" spans="1:3" s="21" customFormat="1" x14ac:dyDescent="0.3"/>
    <row r="26" spans="1:3" s="21" customFormat="1" x14ac:dyDescent="0.3"/>
    <row r="27" spans="1:3" s="21" customFormat="1" x14ac:dyDescent="0.3"/>
  </sheetData>
  <sheetProtection algorithmName="SHA-512" hashValue="Ve0QoW+GUmUslOb+z4NDB+D/d5Av2968g62bn9PwaK2IQgMOIIQ9H/QBGSXK3cR1DzVM//xVNved69ubiGK3ig==" saltValue="W/eWKZhiCHgS5voXgFJrMw==" spinCount="100000" sheet="1" objects="1" scenarios="1"/>
  <mergeCells count="2">
    <mergeCell ref="B1:O1"/>
    <mergeCell ref="B2:E2"/>
  </mergeCells>
  <conditionalFormatting sqref="G4:G16">
    <cfRule type="expression" dxfId="10" priority="11">
      <formula>$G$3=FALSE</formula>
    </cfRule>
  </conditionalFormatting>
  <conditionalFormatting sqref="G3:Q3">
    <cfRule type="cellIs" dxfId="9" priority="12" operator="equal">
      <formula>FALSE</formula>
    </cfRule>
  </conditionalFormatting>
  <conditionalFormatting sqref="H3">
    <cfRule type="colorScale" priority="13">
      <colorScale>
        <cfvo type="min"/>
        <cfvo type="max"/>
        <color rgb="FFFF7128"/>
        <color rgb="FFFFEF9C"/>
      </colorScale>
    </cfRule>
  </conditionalFormatting>
  <conditionalFormatting sqref="H4:H16">
    <cfRule type="expression" dxfId="8" priority="10">
      <formula>$H$3=FALSE</formula>
    </cfRule>
  </conditionalFormatting>
  <conditionalFormatting sqref="I4:I16">
    <cfRule type="expression" dxfId="7" priority="9">
      <formula>$I$3=FALSE</formula>
    </cfRule>
  </conditionalFormatting>
  <conditionalFormatting sqref="J4:J16">
    <cfRule type="expression" dxfId="6" priority="8">
      <formula>$J$3=FALSE</formula>
    </cfRule>
  </conditionalFormatting>
  <conditionalFormatting sqref="K4:K16">
    <cfRule type="expression" dxfId="5" priority="7">
      <formula>$K$3=FALSE</formula>
    </cfRule>
  </conditionalFormatting>
  <conditionalFormatting sqref="L4:L16">
    <cfRule type="expression" dxfId="4" priority="6">
      <formula>$L$3=FALSE</formula>
    </cfRule>
  </conditionalFormatting>
  <conditionalFormatting sqref="M4:M16">
    <cfRule type="expression" dxfId="3" priority="5">
      <formula>$M$3=FALSE</formula>
    </cfRule>
  </conditionalFormatting>
  <conditionalFormatting sqref="N4:N16">
    <cfRule type="expression" dxfId="2" priority="4">
      <formula>$N$3=FALSE</formula>
    </cfRule>
  </conditionalFormatting>
  <conditionalFormatting sqref="O4:O16">
    <cfRule type="expression" dxfId="1" priority="3">
      <formula>$O$3=FALSE</formula>
    </cfRule>
  </conditionalFormatting>
  <conditionalFormatting sqref="P4:Q16">
    <cfRule type="expression" dxfId="0" priority="1">
      <formula>$Q$3=FALSE</formula>
    </cfRule>
  </conditionalFormatting>
  <pageMargins left="0.5" right="0.5" top="0.5" bottom="0.5" header="0.3" footer="0.3"/>
  <pageSetup orientation="landscape" r:id="rId1"/>
  <headerFooter>
    <oddHeader>&amp;LWater Supply Plan: Supporting Tables</oddHeader>
    <oddFooter>&amp;LTable 13:
Future Population&amp;R&amp;P</oddFooter>
  </headerFooter>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B3CF4-DDD8-444D-ABB0-8A43ABE41AFD}">
  <dimension ref="A1:CD62"/>
  <sheetViews>
    <sheetView workbookViewId="0"/>
  </sheetViews>
  <sheetFormatPr defaultColWidth="9.109375" defaultRowHeight="14.4" x14ac:dyDescent="0.3"/>
  <cols>
    <col min="1" max="1" width="17.44140625" style="1" customWidth="1"/>
    <col min="2" max="3" width="19.44140625" style="1" customWidth="1"/>
    <col min="4" max="4" width="19.44140625" style="231" customWidth="1"/>
    <col min="5" max="5" width="19.44140625" style="1" customWidth="1"/>
    <col min="6" max="6" width="31.6640625" style="21" customWidth="1"/>
    <col min="7" max="8" width="18.6640625" style="21" customWidth="1"/>
    <col min="9" max="9" width="20.88671875" style="21" customWidth="1"/>
    <col min="10" max="10" width="63.6640625" style="21" customWidth="1"/>
    <col min="11" max="82" width="9.109375" style="21"/>
    <col min="83" max="16384" width="9.109375" style="1"/>
  </cols>
  <sheetData>
    <row r="1" spans="1:6" s="73" customFormat="1" ht="142.5" customHeight="1" thickBot="1" x14ac:dyDescent="0.35">
      <c r="A1" s="96" t="s">
        <v>1008</v>
      </c>
      <c r="B1" s="441" t="s">
        <v>696</v>
      </c>
      <c r="C1" s="442"/>
      <c r="D1" s="442"/>
      <c r="E1" s="442"/>
      <c r="F1" s="443"/>
    </row>
    <row r="2" spans="1:6" s="68" customFormat="1" ht="53.25" customHeight="1" x14ac:dyDescent="0.3">
      <c r="B2" s="430" t="s">
        <v>711</v>
      </c>
      <c r="C2" s="431"/>
      <c r="D2" s="431"/>
      <c r="E2" s="431"/>
    </row>
    <row r="3" spans="1:6" s="43" customFormat="1" ht="43.2" x14ac:dyDescent="0.3">
      <c r="A3" s="359" t="s">
        <v>26</v>
      </c>
      <c r="B3" s="356" t="s">
        <v>715</v>
      </c>
      <c r="C3" s="356" t="s">
        <v>714</v>
      </c>
      <c r="D3" s="356" t="s">
        <v>713</v>
      </c>
      <c r="E3" s="356" t="s">
        <v>712</v>
      </c>
      <c r="F3" s="354" t="s">
        <v>19</v>
      </c>
    </row>
    <row r="4" spans="1:6" ht="15" thickBot="1" x14ac:dyDescent="0.35">
      <c r="A4" s="229">
        <v>2030</v>
      </c>
      <c r="B4" s="287" t="e">
        <f>+'13_Future_Population'!D4*'8_Historic_Summary_Calculations'!$C$17</f>
        <v>#DIV/0!</v>
      </c>
      <c r="C4" s="287" t="e">
        <f>+'13_Future_Population'!D4*'8_Historic_Summary_Calculations'!$D$17</f>
        <v>#DIV/0!</v>
      </c>
      <c r="D4" s="289" t="e">
        <f t="shared" ref="D4:D16" si="0">+B4-C4</f>
        <v>#DIV/0!</v>
      </c>
      <c r="E4" s="287" t="e">
        <f>+'8_Historic_Summary_Calculations'!$E$18*'14_Future_Demand_Baseline'!B4</f>
        <v>#DIV/0!</v>
      </c>
      <c r="F4" s="232"/>
    </row>
    <row r="5" spans="1:6" ht="15.6" thickTop="1" thickBot="1" x14ac:dyDescent="0.35">
      <c r="A5" s="38">
        <v>2031</v>
      </c>
      <c r="B5" s="290" t="e">
        <f>+'13_Future_Population'!D5*'8_Historic_Summary_Calculations'!$C$17</f>
        <v>#DIV/0!</v>
      </c>
      <c r="C5" s="290" t="e">
        <f>+'13_Future_Population'!D5*'8_Historic_Summary_Calculations'!$D$17</f>
        <v>#DIV/0!</v>
      </c>
      <c r="D5" s="291" t="e">
        <f t="shared" si="0"/>
        <v>#DIV/0!</v>
      </c>
      <c r="E5" s="290" t="e">
        <f>+'8_Historic_Summary_Calculations'!$E$18*'14_Future_Demand_Baseline'!B5</f>
        <v>#DIV/0!</v>
      </c>
      <c r="F5" s="228"/>
    </row>
    <row r="6" spans="1:6" ht="15.6" thickTop="1" thickBot="1" x14ac:dyDescent="0.35">
      <c r="A6" s="38">
        <v>2032</v>
      </c>
      <c r="B6" s="290" t="e">
        <f>+'13_Future_Population'!D6*'8_Historic_Summary_Calculations'!$C$17</f>
        <v>#DIV/0!</v>
      </c>
      <c r="C6" s="290" t="e">
        <f>+'13_Future_Population'!D6*'8_Historic_Summary_Calculations'!$D$17</f>
        <v>#DIV/0!</v>
      </c>
      <c r="D6" s="291" t="e">
        <f t="shared" si="0"/>
        <v>#DIV/0!</v>
      </c>
      <c r="E6" s="290" t="e">
        <f>+'8_Historic_Summary_Calculations'!$E$18*'14_Future_Demand_Baseline'!B6</f>
        <v>#DIV/0!</v>
      </c>
      <c r="F6" s="228"/>
    </row>
    <row r="7" spans="1:6" ht="15.6" thickTop="1" thickBot="1" x14ac:dyDescent="0.35">
      <c r="A7" s="38">
        <v>2033</v>
      </c>
      <c r="B7" s="290" t="e">
        <f>+'13_Future_Population'!D7*'8_Historic_Summary_Calculations'!$C$17</f>
        <v>#DIV/0!</v>
      </c>
      <c r="C7" s="290" t="e">
        <f>+'13_Future_Population'!D7*'8_Historic_Summary_Calculations'!$D$17</f>
        <v>#DIV/0!</v>
      </c>
      <c r="D7" s="291" t="e">
        <f t="shared" si="0"/>
        <v>#DIV/0!</v>
      </c>
      <c r="E7" s="290" t="e">
        <f>+'8_Historic_Summary_Calculations'!$E$18*'14_Future_Demand_Baseline'!B7</f>
        <v>#DIV/0!</v>
      </c>
      <c r="F7" s="228"/>
    </row>
    <row r="8" spans="1:6" ht="15.6" thickTop="1" thickBot="1" x14ac:dyDescent="0.35">
      <c r="A8" s="38">
        <v>2034</v>
      </c>
      <c r="B8" s="290" t="e">
        <f>+'13_Future_Population'!D8*'8_Historic_Summary_Calculations'!$C$17</f>
        <v>#DIV/0!</v>
      </c>
      <c r="C8" s="290" t="e">
        <f>+'13_Future_Population'!D8*'8_Historic_Summary_Calculations'!$D$17</f>
        <v>#DIV/0!</v>
      </c>
      <c r="D8" s="291" t="e">
        <f t="shared" si="0"/>
        <v>#DIV/0!</v>
      </c>
      <c r="E8" s="290" t="e">
        <f>+'8_Historic_Summary_Calculations'!$E$18*'14_Future_Demand_Baseline'!B8</f>
        <v>#DIV/0!</v>
      </c>
      <c r="F8" s="228"/>
    </row>
    <row r="9" spans="1:6" ht="15.6" thickTop="1" thickBot="1" x14ac:dyDescent="0.35">
      <c r="A9" s="38">
        <v>2035</v>
      </c>
      <c r="B9" s="290" t="e">
        <f>+'13_Future_Population'!D9*'8_Historic_Summary_Calculations'!$C$17</f>
        <v>#DIV/0!</v>
      </c>
      <c r="C9" s="290" t="e">
        <f>+'13_Future_Population'!D9*'8_Historic_Summary_Calculations'!$D$17</f>
        <v>#DIV/0!</v>
      </c>
      <c r="D9" s="291" t="e">
        <f t="shared" si="0"/>
        <v>#DIV/0!</v>
      </c>
      <c r="E9" s="290" t="e">
        <f>+'8_Historic_Summary_Calculations'!$E$18*'14_Future_Demand_Baseline'!B9</f>
        <v>#DIV/0!</v>
      </c>
      <c r="F9" s="228"/>
    </row>
    <row r="10" spans="1:6" ht="15.6" thickTop="1" thickBot="1" x14ac:dyDescent="0.35">
      <c r="A10" s="38">
        <v>2036</v>
      </c>
      <c r="B10" s="290" t="e">
        <f>+'13_Future_Population'!D10*'8_Historic_Summary_Calculations'!$C$17</f>
        <v>#DIV/0!</v>
      </c>
      <c r="C10" s="290" t="e">
        <f>+'13_Future_Population'!D10*'8_Historic_Summary_Calculations'!$D$17</f>
        <v>#DIV/0!</v>
      </c>
      <c r="D10" s="291" t="e">
        <f t="shared" si="0"/>
        <v>#DIV/0!</v>
      </c>
      <c r="E10" s="290" t="e">
        <f>+'8_Historic_Summary_Calculations'!$E$18*'14_Future_Demand_Baseline'!B10</f>
        <v>#DIV/0!</v>
      </c>
      <c r="F10" s="228"/>
    </row>
    <row r="11" spans="1:6" ht="15.6" thickTop="1" thickBot="1" x14ac:dyDescent="0.35">
      <c r="A11" s="38">
        <v>2037</v>
      </c>
      <c r="B11" s="290" t="e">
        <f>+'13_Future_Population'!D11*'8_Historic_Summary_Calculations'!$C$17</f>
        <v>#DIV/0!</v>
      </c>
      <c r="C11" s="290" t="e">
        <f>+'13_Future_Population'!D11*'8_Historic_Summary_Calculations'!$D$17</f>
        <v>#DIV/0!</v>
      </c>
      <c r="D11" s="291" t="e">
        <f t="shared" si="0"/>
        <v>#DIV/0!</v>
      </c>
      <c r="E11" s="290" t="e">
        <f>+'8_Historic_Summary_Calculations'!$E$18*'14_Future_Demand_Baseline'!B11</f>
        <v>#DIV/0!</v>
      </c>
      <c r="F11" s="228"/>
    </row>
    <row r="12" spans="1:6" ht="15.6" thickTop="1" thickBot="1" x14ac:dyDescent="0.35">
      <c r="A12" s="38">
        <v>2038</v>
      </c>
      <c r="B12" s="290" t="e">
        <f>+'13_Future_Population'!D12*'8_Historic_Summary_Calculations'!$C$17</f>
        <v>#DIV/0!</v>
      </c>
      <c r="C12" s="290" t="e">
        <f>+'13_Future_Population'!D12*'8_Historic_Summary_Calculations'!$D$17</f>
        <v>#DIV/0!</v>
      </c>
      <c r="D12" s="291" t="e">
        <f t="shared" si="0"/>
        <v>#DIV/0!</v>
      </c>
      <c r="E12" s="290" t="e">
        <f>+'8_Historic_Summary_Calculations'!$E$18*'14_Future_Demand_Baseline'!B12</f>
        <v>#DIV/0!</v>
      </c>
      <c r="F12" s="228"/>
    </row>
    <row r="13" spans="1:6" ht="15.6" thickTop="1" thickBot="1" x14ac:dyDescent="0.35">
      <c r="A13" s="38">
        <v>2039</v>
      </c>
      <c r="B13" s="290" t="e">
        <f>+'13_Future_Population'!D13*'8_Historic_Summary_Calculations'!$C$17</f>
        <v>#DIV/0!</v>
      </c>
      <c r="C13" s="290" t="e">
        <f>+'13_Future_Population'!D13*'8_Historic_Summary_Calculations'!$D$17</f>
        <v>#DIV/0!</v>
      </c>
      <c r="D13" s="291" t="e">
        <f t="shared" si="0"/>
        <v>#DIV/0!</v>
      </c>
      <c r="E13" s="290" t="e">
        <f>+'8_Historic_Summary_Calculations'!$E$18*'14_Future_Demand_Baseline'!B13</f>
        <v>#DIV/0!</v>
      </c>
      <c r="F13" s="228"/>
    </row>
    <row r="14" spans="1:6" ht="15.6" thickTop="1" thickBot="1" x14ac:dyDescent="0.35">
      <c r="A14" s="38">
        <v>2040</v>
      </c>
      <c r="B14" s="290" t="e">
        <f>+'13_Future_Population'!D14*'8_Historic_Summary_Calculations'!$C$17</f>
        <v>#DIV/0!</v>
      </c>
      <c r="C14" s="290" t="e">
        <f>+'13_Future_Population'!D14*'8_Historic_Summary_Calculations'!$D$17</f>
        <v>#DIV/0!</v>
      </c>
      <c r="D14" s="291" t="e">
        <f t="shared" si="0"/>
        <v>#DIV/0!</v>
      </c>
      <c r="E14" s="290" t="e">
        <f>+'8_Historic_Summary_Calculations'!$E$18*'14_Future_Demand_Baseline'!B14</f>
        <v>#DIV/0!</v>
      </c>
      <c r="F14" s="228"/>
    </row>
    <row r="15" spans="1:6" ht="15.6" thickTop="1" thickBot="1" x14ac:dyDescent="0.35">
      <c r="A15" s="38">
        <v>2050</v>
      </c>
      <c r="B15" s="290" t="e">
        <f>+'13_Future_Population'!D15*'8_Historic_Summary_Calculations'!$C$17</f>
        <v>#DIV/0!</v>
      </c>
      <c r="C15" s="290" t="e">
        <f>+'13_Future_Population'!D15*'8_Historic_Summary_Calculations'!$D$17</f>
        <v>#DIV/0!</v>
      </c>
      <c r="D15" s="291" t="e">
        <f t="shared" si="0"/>
        <v>#DIV/0!</v>
      </c>
      <c r="E15" s="290" t="e">
        <f>+'8_Historic_Summary_Calculations'!$E$18*'14_Future_Demand_Baseline'!B15</f>
        <v>#DIV/0!</v>
      </c>
      <c r="F15" s="228"/>
    </row>
    <row r="16" spans="1:6" ht="15.6" thickTop="1" thickBot="1" x14ac:dyDescent="0.35">
      <c r="A16" s="38" t="s">
        <v>46</v>
      </c>
      <c r="B16" s="290" t="e">
        <f>+'13_Future_Population'!D16*'8_Historic_Summary_Calculations'!$C$17</f>
        <v>#DIV/0!</v>
      </c>
      <c r="C16" s="290" t="e">
        <f>+'13_Future_Population'!D16*'8_Historic_Summary_Calculations'!$D$17</f>
        <v>#DIV/0!</v>
      </c>
      <c r="D16" s="291" t="e">
        <f t="shared" si="0"/>
        <v>#DIV/0!</v>
      </c>
      <c r="E16" s="290" t="e">
        <f>+'8_Historic_Summary_Calculations'!$E$18*'14_Future_Demand_Baseline'!B16</f>
        <v>#DIV/0!</v>
      </c>
      <c r="F16" s="228"/>
    </row>
    <row r="17" spans="1:5" s="21" customFormat="1" ht="15" thickTop="1" x14ac:dyDescent="0.3">
      <c r="A17" s="221"/>
      <c r="B17" s="190"/>
      <c r="C17" s="190"/>
      <c r="D17" s="230"/>
      <c r="E17" s="190"/>
    </row>
    <row r="18" spans="1:5" s="226" customFormat="1" x14ac:dyDescent="0.3">
      <c r="A18" s="39"/>
      <c r="B18" s="192"/>
      <c r="C18" s="192"/>
      <c r="D18" s="192"/>
      <c r="E18" s="192"/>
    </row>
    <row r="19" spans="1:5" x14ac:dyDescent="0.3">
      <c r="A19" s="22" t="s">
        <v>396</v>
      </c>
      <c r="B19" s="21"/>
      <c r="C19" s="21"/>
      <c r="D19" s="249"/>
      <c r="E19" s="21"/>
    </row>
    <row r="20" spans="1:5" x14ac:dyDescent="0.3">
      <c r="A20" s="21"/>
      <c r="B20" s="21"/>
      <c r="C20" s="21"/>
      <c r="D20" s="249"/>
      <c r="E20" s="21"/>
    </row>
    <row r="21" spans="1:5" x14ac:dyDescent="0.3">
      <c r="A21" s="21"/>
      <c r="B21" s="21"/>
      <c r="C21" s="21"/>
      <c r="D21" s="249"/>
      <c r="E21" s="21"/>
    </row>
    <row r="22" spans="1:5" x14ac:dyDescent="0.3">
      <c r="A22" s="21"/>
      <c r="B22" s="21"/>
      <c r="C22" s="21"/>
      <c r="D22" s="249"/>
      <c r="E22" s="21"/>
    </row>
    <row r="23" spans="1:5" x14ac:dyDescent="0.3">
      <c r="A23" s="21"/>
      <c r="B23" s="21"/>
      <c r="C23" s="21"/>
      <c r="D23" s="249"/>
      <c r="E23" s="21"/>
    </row>
    <row r="24" spans="1:5" x14ac:dyDescent="0.3">
      <c r="A24" s="21"/>
      <c r="B24" s="21"/>
      <c r="C24" s="21"/>
      <c r="D24" s="249"/>
      <c r="E24" s="21"/>
    </row>
    <row r="25" spans="1:5" x14ac:dyDescent="0.3">
      <c r="A25" s="21"/>
      <c r="B25" s="21"/>
      <c r="C25" s="21"/>
      <c r="D25" s="249"/>
      <c r="E25" s="21"/>
    </row>
    <row r="26" spans="1:5" x14ac:dyDescent="0.3">
      <c r="A26" s="21"/>
      <c r="B26" s="21"/>
      <c r="C26" s="21"/>
      <c r="D26" s="249"/>
      <c r="E26" s="21"/>
    </row>
    <row r="27" spans="1:5" x14ac:dyDescent="0.3">
      <c r="A27" s="21"/>
      <c r="B27" s="21"/>
      <c r="C27" s="21"/>
      <c r="D27" s="249"/>
      <c r="E27" s="21"/>
    </row>
    <row r="28" spans="1:5" x14ac:dyDescent="0.3">
      <c r="A28" s="21"/>
      <c r="B28" s="21"/>
      <c r="C28" s="21"/>
      <c r="D28" s="249"/>
      <c r="E28" s="21"/>
    </row>
    <row r="29" spans="1:5" x14ac:dyDescent="0.3">
      <c r="A29" s="21"/>
      <c r="B29" s="21"/>
      <c r="C29" s="21"/>
      <c r="D29" s="249"/>
      <c r="E29" s="21"/>
    </row>
    <row r="30" spans="1:5" x14ac:dyDescent="0.3">
      <c r="A30" s="194" t="s">
        <v>373</v>
      </c>
      <c r="B30" s="21"/>
      <c r="C30" s="21"/>
      <c r="D30" s="249"/>
      <c r="E30" s="21"/>
    </row>
    <row r="31" spans="1:5" x14ac:dyDescent="0.3">
      <c r="A31" s="194" t="s">
        <v>391</v>
      </c>
      <c r="B31" s="21"/>
      <c r="C31" s="21"/>
      <c r="D31" s="249"/>
      <c r="E31" s="21"/>
    </row>
    <row r="32" spans="1:5" x14ac:dyDescent="0.3">
      <c r="A32" s="194" t="s">
        <v>392</v>
      </c>
      <c r="B32" s="21"/>
      <c r="C32" s="21"/>
      <c r="D32" s="249"/>
      <c r="E32" s="21"/>
    </row>
    <row r="33" spans="1:5" x14ac:dyDescent="0.3">
      <c r="A33" s="194" t="s">
        <v>393</v>
      </c>
      <c r="B33" s="21"/>
      <c r="C33" s="21"/>
      <c r="D33" s="249"/>
      <c r="E33" s="21"/>
    </row>
    <row r="34" spans="1:5" x14ac:dyDescent="0.3">
      <c r="A34" s="194" t="s">
        <v>394</v>
      </c>
      <c r="B34" s="21"/>
      <c r="C34" s="21"/>
      <c r="D34" s="249"/>
      <c r="E34" s="21"/>
    </row>
    <row r="35" spans="1:5" x14ac:dyDescent="0.3">
      <c r="A35" s="194" t="s">
        <v>395</v>
      </c>
      <c r="B35" s="21"/>
      <c r="C35" s="21"/>
      <c r="D35" s="249"/>
      <c r="E35" s="21"/>
    </row>
    <row r="36" spans="1:5" x14ac:dyDescent="0.3">
      <c r="A36" s="21"/>
      <c r="B36" s="21"/>
      <c r="C36" s="21"/>
      <c r="D36" s="249"/>
      <c r="E36" s="21"/>
    </row>
    <row r="37" spans="1:5" x14ac:dyDescent="0.3">
      <c r="A37" s="21"/>
      <c r="B37" s="21"/>
      <c r="C37" s="21"/>
      <c r="D37" s="249"/>
      <c r="E37" s="21"/>
    </row>
    <row r="38" spans="1:5" x14ac:dyDescent="0.3">
      <c r="A38" s="21"/>
      <c r="B38" s="21"/>
      <c r="C38" s="21"/>
      <c r="D38" s="249"/>
      <c r="E38" s="21"/>
    </row>
    <row r="39" spans="1:5" x14ac:dyDescent="0.3">
      <c r="A39" s="21"/>
      <c r="B39" s="21"/>
      <c r="C39" s="21"/>
      <c r="D39" s="249"/>
      <c r="E39" s="21"/>
    </row>
    <row r="40" spans="1:5" x14ac:dyDescent="0.3">
      <c r="A40" s="21"/>
      <c r="B40" s="21"/>
      <c r="C40" s="21"/>
      <c r="D40" s="249"/>
      <c r="E40" s="21"/>
    </row>
    <row r="41" spans="1:5" x14ac:dyDescent="0.3">
      <c r="A41" s="21"/>
      <c r="B41" s="21"/>
      <c r="C41" s="21"/>
      <c r="D41" s="249"/>
      <c r="E41" s="21"/>
    </row>
    <row r="42" spans="1:5" x14ac:dyDescent="0.3">
      <c r="A42" s="21"/>
      <c r="B42" s="21"/>
      <c r="C42" s="21"/>
      <c r="D42" s="249"/>
      <c r="E42" s="21"/>
    </row>
    <row r="43" spans="1:5" x14ac:dyDescent="0.3">
      <c r="A43" s="21"/>
      <c r="B43" s="21"/>
      <c r="C43" s="21"/>
      <c r="D43" s="249"/>
      <c r="E43" s="21"/>
    </row>
    <row r="44" spans="1:5" x14ac:dyDescent="0.3">
      <c r="A44" s="21"/>
      <c r="B44" s="21"/>
      <c r="C44" s="21"/>
      <c r="D44" s="249"/>
      <c r="E44" s="21"/>
    </row>
    <row r="45" spans="1:5" x14ac:dyDescent="0.3">
      <c r="A45" s="21"/>
      <c r="B45" s="21"/>
      <c r="C45" s="21"/>
      <c r="D45" s="249"/>
      <c r="E45" s="21"/>
    </row>
    <row r="46" spans="1:5" x14ac:dyDescent="0.3">
      <c r="A46" s="21"/>
      <c r="B46" s="21"/>
      <c r="C46" s="21"/>
      <c r="D46" s="249"/>
      <c r="E46" s="21"/>
    </row>
    <row r="47" spans="1:5" x14ac:dyDescent="0.3">
      <c r="A47" s="21"/>
      <c r="B47" s="21"/>
      <c r="C47" s="21"/>
      <c r="D47" s="249"/>
      <c r="E47" s="21"/>
    </row>
    <row r="48" spans="1:5" x14ac:dyDescent="0.3">
      <c r="A48" s="21"/>
      <c r="B48" s="21"/>
      <c r="C48" s="21"/>
      <c r="D48" s="249"/>
      <c r="E48" s="21"/>
    </row>
    <row r="49" spans="1:5" x14ac:dyDescent="0.3">
      <c r="A49" s="21"/>
      <c r="B49" s="21"/>
      <c r="C49" s="21"/>
      <c r="D49" s="249"/>
      <c r="E49" s="21"/>
    </row>
    <row r="50" spans="1:5" x14ac:dyDescent="0.3">
      <c r="A50" s="21"/>
      <c r="B50" s="21"/>
      <c r="C50" s="21"/>
      <c r="D50" s="249"/>
      <c r="E50" s="21"/>
    </row>
    <row r="51" spans="1:5" x14ac:dyDescent="0.3">
      <c r="A51" s="21"/>
      <c r="B51" s="21"/>
      <c r="C51" s="21"/>
      <c r="D51" s="249"/>
      <c r="E51" s="21"/>
    </row>
    <row r="52" spans="1:5" x14ac:dyDescent="0.3">
      <c r="A52" s="21"/>
      <c r="B52" s="21"/>
      <c r="C52" s="21"/>
      <c r="D52" s="249"/>
      <c r="E52" s="21"/>
    </row>
    <row r="53" spans="1:5" x14ac:dyDescent="0.3">
      <c r="A53" s="21"/>
      <c r="B53" s="21"/>
      <c r="C53" s="21"/>
      <c r="D53" s="249"/>
      <c r="E53" s="21"/>
    </row>
    <row r="54" spans="1:5" x14ac:dyDescent="0.3">
      <c r="A54" s="21"/>
      <c r="B54" s="21"/>
      <c r="C54" s="21"/>
      <c r="D54" s="249"/>
      <c r="E54" s="21"/>
    </row>
    <row r="55" spans="1:5" x14ac:dyDescent="0.3">
      <c r="A55" s="21"/>
      <c r="B55" s="21"/>
      <c r="C55" s="21"/>
      <c r="D55" s="249"/>
      <c r="E55" s="21"/>
    </row>
    <row r="56" spans="1:5" x14ac:dyDescent="0.3">
      <c r="A56" s="21"/>
      <c r="B56" s="21"/>
      <c r="C56" s="21"/>
      <c r="D56" s="249"/>
      <c r="E56" s="21"/>
    </row>
    <row r="57" spans="1:5" x14ac:dyDescent="0.3">
      <c r="A57" s="21"/>
      <c r="B57" s="21"/>
      <c r="C57" s="21"/>
      <c r="D57" s="249"/>
      <c r="E57" s="21"/>
    </row>
    <row r="58" spans="1:5" x14ac:dyDescent="0.3">
      <c r="A58" s="21"/>
      <c r="B58" s="21"/>
      <c r="C58" s="21"/>
      <c r="D58" s="249"/>
      <c r="E58" s="21"/>
    </row>
    <row r="59" spans="1:5" x14ac:dyDescent="0.3">
      <c r="A59" s="21"/>
      <c r="B59" s="21"/>
      <c r="C59" s="21"/>
      <c r="D59" s="249"/>
      <c r="E59" s="21"/>
    </row>
    <row r="60" spans="1:5" x14ac:dyDescent="0.3">
      <c r="A60" s="21"/>
      <c r="B60" s="21"/>
      <c r="C60" s="21"/>
      <c r="D60" s="249"/>
      <c r="E60" s="21"/>
    </row>
    <row r="61" spans="1:5" x14ac:dyDescent="0.3">
      <c r="A61" s="21"/>
      <c r="B61" s="21"/>
      <c r="C61" s="21"/>
      <c r="D61" s="249"/>
      <c r="E61" s="21"/>
    </row>
    <row r="62" spans="1:5" x14ac:dyDescent="0.3">
      <c r="A62" s="21"/>
      <c r="B62" s="21"/>
      <c r="C62" s="21"/>
      <c r="D62" s="249"/>
      <c r="E62" s="21"/>
    </row>
  </sheetData>
  <sheetProtection algorithmName="SHA-512" hashValue="izgbzLx+7Msc5NaPALyzpWuQaqlfvqJ4klO5XCMmdn2c2U4+d65HbTVNZ4EYM9d3JQ/VlzM0Ez+Hl9kgTYyF3g==" saltValue="/TxWLdKuzkp7pPtzoXOAhQ==" spinCount="100000" sheet="1" objects="1" scenarios="1"/>
  <mergeCells count="2">
    <mergeCell ref="B2:E2"/>
    <mergeCell ref="B1:F1"/>
  </mergeCells>
  <pageMargins left="0.5" right="0.5" top="0.5" bottom="0.5" header="0.05" footer="0.05"/>
  <pageSetup orientation="landscape" r:id="rId1"/>
  <headerFooter>
    <oddHeader>&amp;LWater Supply Plan: Supporting Tables</oddHeader>
    <oddFooter>&amp;LTable 14:
Future Demand - Baseline&amp;R&amp;P</oddFooter>
  </headerFooter>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FA0A4-89E5-477C-B96E-5ECA0DDB7CF7}">
  <sheetPr>
    <pageSetUpPr fitToPage="1"/>
  </sheetPr>
  <dimension ref="A1:A79"/>
  <sheetViews>
    <sheetView workbookViewId="0"/>
  </sheetViews>
  <sheetFormatPr defaultColWidth="8.88671875" defaultRowHeight="14.4" x14ac:dyDescent="0.3"/>
  <cols>
    <col min="1" max="1" width="127.33203125" style="44" customWidth="1"/>
    <col min="2" max="16384" width="8.88671875" style="49"/>
  </cols>
  <sheetData>
    <row r="1" spans="1:1" ht="17.399999999999999" x14ac:dyDescent="0.3">
      <c r="A1" s="51" t="s">
        <v>146</v>
      </c>
    </row>
    <row r="2" spans="1:1" ht="6" customHeight="1" x14ac:dyDescent="0.3">
      <c r="A2" s="51"/>
    </row>
    <row r="3" spans="1:1" ht="57.6" x14ac:dyDescent="0.3">
      <c r="A3" s="44" t="s">
        <v>152</v>
      </c>
    </row>
    <row r="4" spans="1:1" ht="10.199999999999999" customHeight="1" x14ac:dyDescent="0.3"/>
    <row r="5" spans="1:1" ht="28.8" x14ac:dyDescent="0.3">
      <c r="A5" s="44" t="s">
        <v>147</v>
      </c>
    </row>
    <row r="6" spans="1:1" x14ac:dyDescent="0.3">
      <c r="A6" s="52" t="s">
        <v>103</v>
      </c>
    </row>
    <row r="7" spans="1:1" x14ac:dyDescent="0.3">
      <c r="A7" s="52" t="s">
        <v>104</v>
      </c>
    </row>
    <row r="8" spans="1:1" x14ac:dyDescent="0.3">
      <c r="A8" s="52" t="s">
        <v>105</v>
      </c>
    </row>
    <row r="9" spans="1:1" x14ac:dyDescent="0.3">
      <c r="A9" s="52" t="s">
        <v>106</v>
      </c>
    </row>
    <row r="10" spans="1:1" ht="10.199999999999999" customHeight="1" x14ac:dyDescent="0.3"/>
    <row r="11" spans="1:1" ht="43.2" x14ac:dyDescent="0.3">
      <c r="A11" s="44" t="s">
        <v>1058</v>
      </c>
    </row>
    <row r="12" spans="1:1" ht="10.199999999999999" customHeight="1" x14ac:dyDescent="0.3"/>
    <row r="13" spans="1:1" x14ac:dyDescent="0.3">
      <c r="A13" s="53" t="s">
        <v>107</v>
      </c>
    </row>
    <row r="14" spans="1:1" ht="57.6" x14ac:dyDescent="0.3">
      <c r="A14" s="44" t="s">
        <v>674</v>
      </c>
    </row>
    <row r="15" spans="1:1" ht="12" customHeight="1" x14ac:dyDescent="0.3"/>
    <row r="16" spans="1:1" ht="17.399999999999999" x14ac:dyDescent="0.3">
      <c r="A16" s="51" t="s">
        <v>153</v>
      </c>
    </row>
    <row r="17" spans="1:1" ht="6" customHeight="1" x14ac:dyDescent="0.3">
      <c r="A17" s="51"/>
    </row>
    <row r="18" spans="1:1" x14ac:dyDescent="0.3">
      <c r="A18" s="44" t="s">
        <v>154</v>
      </c>
    </row>
    <row r="20" spans="1:1" ht="18" x14ac:dyDescent="0.3">
      <c r="A20" s="54" t="s">
        <v>675</v>
      </c>
    </row>
    <row r="21" spans="1:1" ht="28.8" x14ac:dyDescent="0.3">
      <c r="A21" s="44" t="s">
        <v>676</v>
      </c>
    </row>
    <row r="22" spans="1:1" ht="10.199999999999999" customHeight="1" x14ac:dyDescent="0.3"/>
    <row r="23" spans="1:1" x14ac:dyDescent="0.3">
      <c r="A23" s="44" t="s">
        <v>110</v>
      </c>
    </row>
    <row r="24" spans="1:1" x14ac:dyDescent="0.3">
      <c r="A24" s="55" t="s">
        <v>216</v>
      </c>
    </row>
    <row r="25" spans="1:1" ht="12" customHeight="1" x14ac:dyDescent="0.3"/>
    <row r="26" spans="1:1" ht="18" x14ac:dyDescent="0.3">
      <c r="A26" s="54" t="s">
        <v>108</v>
      </c>
    </row>
    <row r="27" spans="1:1" ht="44.4" customHeight="1" x14ac:dyDescent="0.3">
      <c r="A27" s="44" t="s">
        <v>109</v>
      </c>
    </row>
    <row r="28" spans="1:1" ht="10.199999999999999" customHeight="1" x14ac:dyDescent="0.3"/>
    <row r="29" spans="1:1" x14ac:dyDescent="0.3">
      <c r="A29" s="44" t="s">
        <v>110</v>
      </c>
    </row>
    <row r="30" spans="1:1" x14ac:dyDescent="0.3">
      <c r="A30" s="55" t="s">
        <v>111</v>
      </c>
    </row>
    <row r="31" spans="1:1" x14ac:dyDescent="0.3">
      <c r="A31" s="55" t="s">
        <v>217</v>
      </c>
    </row>
    <row r="32" spans="1:1" ht="12" customHeight="1" x14ac:dyDescent="0.3"/>
    <row r="33" spans="1:1" ht="18" x14ac:dyDescent="0.3">
      <c r="A33" s="54" t="s">
        <v>112</v>
      </c>
    </row>
    <row r="34" spans="1:1" ht="28.8" x14ac:dyDescent="0.3">
      <c r="A34" s="44" t="s">
        <v>677</v>
      </c>
    </row>
    <row r="35" spans="1:1" ht="10.199999999999999" customHeight="1" x14ac:dyDescent="0.3"/>
    <row r="36" spans="1:1" ht="28.8" x14ac:dyDescent="0.3">
      <c r="A36" s="44" t="s">
        <v>401</v>
      </c>
    </row>
    <row r="37" spans="1:1" ht="10.199999999999999" customHeight="1" x14ac:dyDescent="0.3"/>
    <row r="38" spans="1:1" x14ac:dyDescent="0.3">
      <c r="A38" s="44" t="s">
        <v>110</v>
      </c>
    </row>
    <row r="39" spans="1:1" x14ac:dyDescent="0.3">
      <c r="A39" s="55" t="s">
        <v>218</v>
      </c>
    </row>
    <row r="40" spans="1:1" x14ac:dyDescent="0.3">
      <c r="A40" s="55" t="s">
        <v>219</v>
      </c>
    </row>
    <row r="41" spans="1:1" x14ac:dyDescent="0.3">
      <c r="A41" s="55" t="s">
        <v>446</v>
      </c>
    </row>
    <row r="42" spans="1:1" x14ac:dyDescent="0.3">
      <c r="A42" s="55" t="s">
        <v>447</v>
      </c>
    </row>
    <row r="43" spans="1:1" x14ac:dyDescent="0.3">
      <c r="A43" s="55" t="s">
        <v>220</v>
      </c>
    </row>
    <row r="44" spans="1:1" ht="10.199999999999999" customHeight="1" x14ac:dyDescent="0.3"/>
    <row r="45" spans="1:1" ht="28.8" x14ac:dyDescent="0.3">
      <c r="A45" s="44" t="s">
        <v>402</v>
      </c>
    </row>
    <row r="46" spans="1:1" ht="12" customHeight="1" x14ac:dyDescent="0.3"/>
    <row r="47" spans="1:1" ht="18" x14ac:dyDescent="0.3">
      <c r="A47" s="54" t="s">
        <v>113</v>
      </c>
    </row>
    <row r="48" spans="1:1" ht="28.8" x14ac:dyDescent="0.3">
      <c r="A48" s="44" t="s">
        <v>114</v>
      </c>
    </row>
    <row r="49" spans="1:1" ht="10.199999999999999" customHeight="1" x14ac:dyDescent="0.3"/>
    <row r="50" spans="1:1" x14ac:dyDescent="0.3">
      <c r="A50" s="44" t="s">
        <v>110</v>
      </c>
    </row>
    <row r="51" spans="1:1" x14ac:dyDescent="0.3">
      <c r="A51" s="55" t="s">
        <v>221</v>
      </c>
    </row>
    <row r="52" spans="1:1" x14ac:dyDescent="0.3">
      <c r="A52" s="55" t="s">
        <v>222</v>
      </c>
    </row>
    <row r="53" spans="1:1" x14ac:dyDescent="0.3">
      <c r="A53" s="55" t="s">
        <v>223</v>
      </c>
    </row>
    <row r="54" spans="1:1" x14ac:dyDescent="0.3">
      <c r="A54" s="55" t="s">
        <v>224</v>
      </c>
    </row>
    <row r="55" spans="1:1" ht="12" customHeight="1" x14ac:dyDescent="0.3"/>
    <row r="56" spans="1:1" ht="18" x14ac:dyDescent="0.3">
      <c r="A56" s="54" t="s">
        <v>115</v>
      </c>
    </row>
    <row r="57" spans="1:1" x14ac:dyDescent="0.3">
      <c r="A57" s="44" t="s">
        <v>116</v>
      </c>
    </row>
    <row r="58" spans="1:1" x14ac:dyDescent="0.3">
      <c r="A58" s="52" t="s">
        <v>403</v>
      </c>
    </row>
    <row r="59" spans="1:1" x14ac:dyDescent="0.3">
      <c r="A59" s="52" t="s">
        <v>404</v>
      </c>
    </row>
    <row r="60" spans="1:1" x14ac:dyDescent="0.3">
      <c r="A60" s="52" t="s">
        <v>405</v>
      </c>
    </row>
    <row r="61" spans="1:1" ht="10.199999999999999" customHeight="1" x14ac:dyDescent="0.3"/>
    <row r="62" spans="1:1" x14ac:dyDescent="0.3">
      <c r="A62" s="44" t="s">
        <v>110</v>
      </c>
    </row>
    <row r="63" spans="1:1" x14ac:dyDescent="0.3">
      <c r="A63" s="55" t="s">
        <v>225</v>
      </c>
    </row>
    <row r="64" spans="1:1" x14ac:dyDescent="0.3">
      <c r="A64" s="55" t="s">
        <v>226</v>
      </c>
    </row>
    <row r="65" spans="1:1" x14ac:dyDescent="0.3">
      <c r="A65" s="55" t="s">
        <v>227</v>
      </c>
    </row>
    <row r="66" spans="1:1" x14ac:dyDescent="0.3">
      <c r="A66" s="55" t="s">
        <v>678</v>
      </c>
    </row>
    <row r="67" spans="1:1" ht="12" customHeight="1" x14ac:dyDescent="0.3"/>
    <row r="68" spans="1:1" ht="18" x14ac:dyDescent="0.3">
      <c r="A68" s="54" t="s">
        <v>117</v>
      </c>
    </row>
    <row r="69" spans="1:1" ht="28.8" x14ac:dyDescent="0.3">
      <c r="A69" s="44" t="s">
        <v>118</v>
      </c>
    </row>
    <row r="70" spans="1:1" ht="10.199999999999999" customHeight="1" x14ac:dyDescent="0.3"/>
    <row r="71" spans="1:1" x14ac:dyDescent="0.3">
      <c r="A71" s="44" t="s">
        <v>110</v>
      </c>
    </row>
    <row r="72" spans="1:1" x14ac:dyDescent="0.3">
      <c r="A72" s="55" t="s">
        <v>228</v>
      </c>
    </row>
    <row r="73" spans="1:1" x14ac:dyDescent="0.3">
      <c r="A73" s="55" t="s">
        <v>229</v>
      </c>
    </row>
    <row r="74" spans="1:1" x14ac:dyDescent="0.3">
      <c r="A74" s="55" t="s">
        <v>230</v>
      </c>
    </row>
    <row r="75" spans="1:1" x14ac:dyDescent="0.3">
      <c r="A75" s="55" t="s">
        <v>679</v>
      </c>
    </row>
    <row r="76" spans="1:1" x14ac:dyDescent="0.3">
      <c r="A76" s="55" t="s">
        <v>237</v>
      </c>
    </row>
    <row r="78" spans="1:1" ht="36" x14ac:dyDescent="0.3">
      <c r="A78" s="54" t="s">
        <v>288</v>
      </c>
    </row>
    <row r="79" spans="1:1" ht="23.4" x14ac:dyDescent="0.3">
      <c r="A79" s="56"/>
    </row>
  </sheetData>
  <sheetProtection algorithmName="SHA-512" hashValue="P9/E2uqcqhp8GvPHC2mn49FpOTDyxVmd+Px4Csz/1gxFXx/8uPuhOS2CGKp9DiOvXpUds8gzAYAVg5septRR8g==" saltValue="iX5TCY5pED2rL1QeHVX8vQ==" spinCount="100000" sheet="1" objects="1" scenarios="1"/>
  <pageMargins left="0.5" right="0.5" top="0.5" bottom="0.5" header="0.05" footer="0.05"/>
  <pageSetup scale="75" fitToHeight="0" orientation="portrait" r:id="rId1"/>
  <headerFooter>
    <oddHeader>&amp;LWater Supply Plan: Supporting Tables</oddHeader>
    <oddFooter>&amp;LPurpose of Workbook&amp;R&amp;P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021C61-ECDF-45CD-A85C-9B659ACA71F7}">
  <dimension ref="A1:BU55"/>
  <sheetViews>
    <sheetView zoomScaleNormal="100" workbookViewId="0"/>
  </sheetViews>
  <sheetFormatPr defaultColWidth="9.109375" defaultRowHeight="14.4" x14ac:dyDescent="0.3"/>
  <cols>
    <col min="1" max="1" width="41.5546875" style="1" customWidth="1"/>
    <col min="2" max="2" width="18.33203125" style="1" customWidth="1"/>
    <col min="3" max="5" width="17" style="1" customWidth="1"/>
    <col min="6" max="6" width="16.33203125" style="1" customWidth="1"/>
    <col min="7" max="7" width="15.44140625" style="21" customWidth="1"/>
    <col min="8" max="73" width="9.109375" style="21"/>
    <col min="74" max="16384" width="9.109375" style="1"/>
  </cols>
  <sheetData>
    <row r="1" spans="1:73" s="63" customFormat="1" ht="307.5" customHeight="1" thickBot="1" x14ac:dyDescent="0.35">
      <c r="A1" s="96" t="s">
        <v>1009</v>
      </c>
      <c r="B1" s="441" t="s">
        <v>697</v>
      </c>
      <c r="C1" s="442"/>
      <c r="D1" s="442"/>
      <c r="E1" s="442"/>
      <c r="F1" s="443"/>
      <c r="G1" s="64"/>
    </row>
    <row r="2" spans="1:73" s="68" customFormat="1" ht="103.5" customHeight="1" x14ac:dyDescent="0.3">
      <c r="A2" s="72"/>
      <c r="B2" s="430" t="s">
        <v>698</v>
      </c>
      <c r="C2" s="431"/>
      <c r="D2" s="431"/>
      <c r="E2" s="431"/>
      <c r="F2" s="431"/>
    </row>
    <row r="3" spans="1:73" ht="45.75" customHeight="1" x14ac:dyDescent="0.3">
      <c r="A3" s="358" t="s">
        <v>47</v>
      </c>
      <c r="B3" s="356" t="s">
        <v>128</v>
      </c>
      <c r="C3" s="356" t="s">
        <v>129</v>
      </c>
      <c r="D3" s="356" t="s">
        <v>130</v>
      </c>
      <c r="E3" s="356" t="s">
        <v>131</v>
      </c>
      <c r="F3" s="356" t="s">
        <v>19</v>
      </c>
      <c r="G3" s="233"/>
      <c r="AY3" s="1"/>
      <c r="AZ3" s="1"/>
      <c r="BA3" s="1"/>
      <c r="BB3" s="1"/>
      <c r="BC3" s="1"/>
      <c r="BD3" s="1"/>
      <c r="BE3" s="1"/>
      <c r="BF3" s="1"/>
      <c r="BG3" s="1"/>
      <c r="BH3" s="1"/>
      <c r="BI3" s="1"/>
      <c r="BJ3" s="1"/>
      <c r="BK3" s="1"/>
      <c r="BL3" s="1"/>
      <c r="BM3" s="1"/>
      <c r="BN3" s="1"/>
      <c r="BO3" s="1"/>
      <c r="BP3" s="1"/>
      <c r="BQ3" s="1"/>
      <c r="BR3" s="1"/>
      <c r="BS3" s="1"/>
      <c r="BT3" s="1"/>
      <c r="BU3" s="1"/>
    </row>
    <row r="4" spans="1:73" ht="29.4" thickBot="1" x14ac:dyDescent="0.35">
      <c r="A4" s="231" t="s">
        <v>754</v>
      </c>
      <c r="B4" s="292" t="e">
        <f>+('8_Historic_Summary_Calculations'!$J$17/'4_Historic_Population'!$D$17)/365</f>
        <v>#DIV/0!</v>
      </c>
      <c r="C4" s="139"/>
      <c r="D4" s="139"/>
      <c r="E4" s="139"/>
      <c r="F4" s="147"/>
      <c r="G4" s="234"/>
      <c r="H4" s="324"/>
    </row>
    <row r="5" spans="1:73" ht="30" thickTop="1" thickBot="1" x14ac:dyDescent="0.35">
      <c r="A5" s="248" t="s">
        <v>755</v>
      </c>
      <c r="B5" s="267" t="e">
        <f>+('8_Historic_Summary_Calculations'!$K$17/'4_Historic_Population'!$D$17)/365</f>
        <v>#DIV/0!</v>
      </c>
      <c r="C5" s="104"/>
      <c r="D5" s="104"/>
      <c r="E5" s="104"/>
      <c r="F5" s="150"/>
      <c r="G5" s="234"/>
    </row>
    <row r="6" spans="1:73" s="21" customFormat="1" ht="12" customHeight="1" thickTop="1" thickBot="1" x14ac:dyDescent="0.35">
      <c r="A6" s="249"/>
      <c r="B6" s="222"/>
      <c r="C6" s="222"/>
      <c r="D6" s="222"/>
      <c r="E6" s="222"/>
      <c r="F6" s="235"/>
      <c r="G6" s="236"/>
    </row>
    <row r="7" spans="1:73" ht="30" thickTop="1" thickBot="1" x14ac:dyDescent="0.35">
      <c r="A7" s="248" t="s">
        <v>738</v>
      </c>
      <c r="B7" s="267" t="e">
        <f>+'8_Historic_Summary_Calculations'!D17</f>
        <v>#DIV/0!</v>
      </c>
      <c r="C7" s="104"/>
      <c r="D7" s="104"/>
      <c r="E7" s="104"/>
      <c r="F7" s="150"/>
      <c r="G7" s="234"/>
      <c r="H7" s="324"/>
    </row>
    <row r="8" spans="1:73" ht="30" thickTop="1" thickBot="1" x14ac:dyDescent="0.35">
      <c r="A8" s="248" t="s">
        <v>756</v>
      </c>
      <c r="B8" s="267" t="e">
        <f>+'8_Historic_Summary_Calculations'!C17-'8_Historic_Summary_Calculations'!D17</f>
        <v>#DIV/0!</v>
      </c>
      <c r="C8" s="104"/>
      <c r="D8" s="104"/>
      <c r="E8" s="104"/>
      <c r="F8" s="150"/>
      <c r="G8" s="234"/>
    </row>
    <row r="9" spans="1:73" s="21" customFormat="1" ht="12" customHeight="1" thickTop="1" thickBot="1" x14ac:dyDescent="0.35">
      <c r="A9" s="249"/>
      <c r="B9" s="222"/>
      <c r="C9" s="222"/>
      <c r="D9" s="222"/>
      <c r="E9" s="222"/>
      <c r="F9" s="235"/>
      <c r="G9" s="236"/>
    </row>
    <row r="10" spans="1:73" ht="15.6" thickTop="1" thickBot="1" x14ac:dyDescent="0.35">
      <c r="A10" s="248" t="s">
        <v>757</v>
      </c>
      <c r="B10" s="267" t="e">
        <f>+'8_Historic_Summary_Calculations'!J17</f>
        <v>#DIV/0!</v>
      </c>
      <c r="C10" s="267">
        <f>+C4*'13_Future_Population'!D4*365</f>
        <v>0</v>
      </c>
      <c r="D10" s="267">
        <f>+D4*'13_Future_Population'!D14*365</f>
        <v>0</v>
      </c>
      <c r="E10" s="267">
        <f>+E4*'13_Future_Population'!D15*365</f>
        <v>0</v>
      </c>
      <c r="F10" s="150"/>
      <c r="G10" s="234"/>
    </row>
    <row r="11" spans="1:73" ht="15.6" thickTop="1" thickBot="1" x14ac:dyDescent="0.35">
      <c r="A11" s="248" t="s">
        <v>758</v>
      </c>
      <c r="B11" s="267" t="e">
        <f>+'8_Historic_Summary_Calculations'!K17</f>
        <v>#DIV/0!</v>
      </c>
      <c r="C11" s="267">
        <f>+C5*'13_Future_Population'!D4*365</f>
        <v>0</v>
      </c>
      <c r="D11" s="267">
        <f>+D5*'13_Future_Population'!D14*365</f>
        <v>0</v>
      </c>
      <c r="E11" s="267">
        <f>+E5*'13_Future_Population'!D15*365</f>
        <v>0</v>
      </c>
      <c r="F11" s="150"/>
      <c r="G11" s="234"/>
    </row>
    <row r="12" spans="1:73" ht="30" thickTop="1" thickBot="1" x14ac:dyDescent="0.35">
      <c r="A12" s="248" t="s">
        <v>759</v>
      </c>
      <c r="B12" s="267" t="e">
        <f>+B11+B10</f>
        <v>#DIV/0!</v>
      </c>
      <c r="C12" s="267">
        <f>+C11+C10</f>
        <v>0</v>
      </c>
      <c r="D12" s="267">
        <f>+D11+D10</f>
        <v>0</v>
      </c>
      <c r="E12" s="267">
        <f>+E11+E10</f>
        <v>0</v>
      </c>
      <c r="F12" s="150"/>
      <c r="G12" s="234"/>
    </row>
    <row r="13" spans="1:73" s="21" customFormat="1" ht="12" customHeight="1" thickTop="1" thickBot="1" x14ac:dyDescent="0.35">
      <c r="A13" s="249"/>
      <c r="B13" s="222"/>
      <c r="C13" s="222"/>
      <c r="D13" s="222"/>
      <c r="E13" s="222"/>
      <c r="F13" s="235"/>
      <c r="G13" s="236"/>
    </row>
    <row r="14" spans="1:73" ht="15.6" thickTop="1" thickBot="1" x14ac:dyDescent="0.35">
      <c r="A14" s="248" t="s">
        <v>760</v>
      </c>
      <c r="B14" s="267" t="e">
        <f>+'7_Historic_Deliveries'!C17+'7_Historic_Deliveries'!D17</f>
        <v>#DIV/0!</v>
      </c>
      <c r="C14" s="267">
        <f>+C7*'13_Future_Population'!D4*365</f>
        <v>0</v>
      </c>
      <c r="D14" s="267">
        <f>+D7*'13_Future_Population'!D14*365</f>
        <v>0</v>
      </c>
      <c r="E14" s="267">
        <f>+E7*'13_Future_Population'!D15*365</f>
        <v>0</v>
      </c>
      <c r="F14" s="150"/>
      <c r="G14" s="234"/>
    </row>
    <row r="15" spans="1:73" ht="30.75" customHeight="1" thickTop="1" thickBot="1" x14ac:dyDescent="0.35">
      <c r="A15" s="248" t="s">
        <v>761</v>
      </c>
      <c r="B15" s="267" t="e">
        <f>'5_Historic_Pumping_Purchases'!G17-B14</f>
        <v>#DIV/0!</v>
      </c>
      <c r="C15" s="267">
        <f>+C8*'13_Future_Population'!D4*365</f>
        <v>0</v>
      </c>
      <c r="D15" s="267">
        <f>+D8*'13_Future_Population'!D14*365</f>
        <v>0</v>
      </c>
      <c r="E15" s="267">
        <f>+E8*'13_Future_Population'!D15*365</f>
        <v>0</v>
      </c>
      <c r="F15" s="150"/>
      <c r="G15" s="234"/>
    </row>
    <row r="16" spans="1:73" ht="30" thickTop="1" thickBot="1" x14ac:dyDescent="0.35">
      <c r="A16" s="248" t="s">
        <v>762</v>
      </c>
      <c r="B16" s="267" t="e">
        <f>+B14+B15</f>
        <v>#DIV/0!</v>
      </c>
      <c r="C16" s="267">
        <f>+C14+C15</f>
        <v>0</v>
      </c>
      <c r="D16" s="267">
        <f>+D14+D15</f>
        <v>0</v>
      </c>
      <c r="E16" s="267">
        <f>+E14+E15</f>
        <v>0</v>
      </c>
      <c r="F16" s="150"/>
      <c r="G16" s="234"/>
    </row>
    <row r="17" spans="1:7" s="21" customFormat="1" ht="12" customHeight="1" thickTop="1" thickBot="1" x14ac:dyDescent="0.35">
      <c r="A17" s="249"/>
      <c r="B17" s="222"/>
      <c r="C17" s="222"/>
      <c r="D17" s="222"/>
      <c r="E17" s="222"/>
      <c r="F17" s="235"/>
      <c r="G17" s="220"/>
    </row>
    <row r="18" spans="1:7" ht="30" thickTop="1" thickBot="1" x14ac:dyDescent="0.35">
      <c r="A18" s="250" t="s">
        <v>411</v>
      </c>
      <c r="B18" s="293" t="s">
        <v>24</v>
      </c>
      <c r="C18" s="293" t="e">
        <f>+((C12-('14_Future_Demand_Baseline'!B4*365))/('14_Future_Demand_Baseline'!B4*365))</f>
        <v>#DIV/0!</v>
      </c>
      <c r="D18" s="293" t="e">
        <f>+((D12-('14_Future_Demand_Baseline'!B14*366))/('14_Future_Demand_Baseline'!B14*366))</f>
        <v>#DIV/0!</v>
      </c>
      <c r="E18" s="293" t="e">
        <f>+((E12-('14_Future_Demand_Baseline'!B15*365))/('14_Future_Demand_Baseline'!B15*365))</f>
        <v>#DIV/0!</v>
      </c>
      <c r="F18" s="237"/>
      <c r="G18" s="349"/>
    </row>
    <row r="19" spans="1:7" ht="30" thickTop="1" thickBot="1" x14ac:dyDescent="0.35">
      <c r="A19" s="250" t="s">
        <v>763</v>
      </c>
      <c r="B19" s="293" t="s">
        <v>24</v>
      </c>
      <c r="C19" s="294" t="e">
        <f>+'15_Future_Conservation_Targets'!C16-('14_Future_Demand_Baseline'!B4*365)</f>
        <v>#DIV/0!</v>
      </c>
      <c r="D19" s="294" t="e">
        <f>+'15_Future_Conservation_Targets'!D16-('14_Future_Demand_Baseline'!B14*366)</f>
        <v>#DIV/0!</v>
      </c>
      <c r="E19" s="294" t="e">
        <f>+'15_Future_Conservation_Targets'!E16-('14_Future_Demand_Baseline'!B15*365)</f>
        <v>#DIV/0!</v>
      </c>
      <c r="F19" s="237"/>
      <c r="G19" s="349"/>
    </row>
    <row r="20" spans="1:7" s="21" customFormat="1" ht="15" thickTop="1" x14ac:dyDescent="0.3">
      <c r="A20" s="22"/>
      <c r="B20" s="190"/>
      <c r="C20" s="190"/>
      <c r="D20" s="190"/>
      <c r="E20" s="190"/>
      <c r="F20" s="190"/>
    </row>
    <row r="21" spans="1:7" s="21" customFormat="1" x14ac:dyDescent="0.3">
      <c r="A21" s="194" t="s">
        <v>124</v>
      </c>
    </row>
    <row r="22" spans="1:7" x14ac:dyDescent="0.3">
      <c r="A22" s="194" t="s">
        <v>125</v>
      </c>
      <c r="B22" s="21"/>
      <c r="C22" s="21"/>
      <c r="D22" s="21"/>
      <c r="E22" s="21"/>
      <c r="F22" s="21"/>
    </row>
    <row r="23" spans="1:7" x14ac:dyDescent="0.3">
      <c r="A23" s="194" t="s">
        <v>193</v>
      </c>
      <c r="B23" s="21"/>
      <c r="C23" s="21"/>
      <c r="D23" s="21"/>
      <c r="E23" s="21"/>
      <c r="F23" s="21"/>
    </row>
    <row r="24" spans="1:7" x14ac:dyDescent="0.3">
      <c r="A24" s="194" t="s">
        <v>126</v>
      </c>
      <c r="B24" s="21"/>
      <c r="C24" s="21"/>
      <c r="D24" s="21"/>
      <c r="E24" s="21"/>
      <c r="F24" s="21"/>
    </row>
    <row r="25" spans="1:7" x14ac:dyDescent="0.3">
      <c r="A25" s="194" t="s">
        <v>194</v>
      </c>
      <c r="B25" s="21"/>
      <c r="C25" s="21"/>
      <c r="D25" s="21"/>
      <c r="E25" s="21"/>
      <c r="F25" s="21"/>
    </row>
    <row r="26" spans="1:7" ht="15" customHeight="1" x14ac:dyDescent="0.3">
      <c r="A26" s="194" t="s">
        <v>195</v>
      </c>
      <c r="B26" s="21"/>
      <c r="C26" s="21"/>
      <c r="D26" s="21"/>
      <c r="E26" s="21"/>
      <c r="F26" s="21"/>
      <c r="G26" s="24"/>
    </row>
    <row r="27" spans="1:7" ht="15" customHeight="1" x14ac:dyDescent="0.3">
      <c r="A27" s="194" t="s">
        <v>127</v>
      </c>
      <c r="B27" s="21"/>
      <c r="C27" s="21"/>
      <c r="D27" s="21"/>
      <c r="E27" s="21"/>
      <c r="F27" s="21"/>
      <c r="G27" s="24"/>
    </row>
    <row r="28" spans="1:7" ht="15" customHeight="1" x14ac:dyDescent="0.3">
      <c r="A28" s="194" t="s">
        <v>196</v>
      </c>
      <c r="B28" s="21"/>
      <c r="C28" s="21"/>
      <c r="D28" s="21"/>
      <c r="E28" s="21"/>
      <c r="F28" s="21"/>
      <c r="G28" s="24"/>
    </row>
    <row r="29" spans="1:7" ht="15" customHeight="1" x14ac:dyDescent="0.3">
      <c r="B29" s="21"/>
      <c r="C29" s="21"/>
      <c r="D29" s="21"/>
      <c r="E29" s="21"/>
      <c r="F29" s="21"/>
    </row>
    <row r="30" spans="1:7" x14ac:dyDescent="0.3">
      <c r="A30" s="21"/>
      <c r="B30" s="21"/>
      <c r="C30" s="21"/>
      <c r="D30" s="21"/>
      <c r="E30" s="21"/>
      <c r="F30" s="21"/>
    </row>
    <row r="31" spans="1:7" x14ac:dyDescent="0.3">
      <c r="A31" s="21"/>
      <c r="B31" s="21"/>
      <c r="C31" s="21"/>
      <c r="D31" s="21"/>
      <c r="E31" s="21"/>
      <c r="F31" s="21"/>
    </row>
    <row r="32" spans="1:7" x14ac:dyDescent="0.3">
      <c r="A32" s="21"/>
      <c r="B32" s="21"/>
      <c r="C32" s="21"/>
      <c r="D32" s="21"/>
      <c r="E32" s="21"/>
      <c r="F32" s="21"/>
    </row>
    <row r="33" spans="1:6" x14ac:dyDescent="0.3">
      <c r="A33" s="21"/>
      <c r="B33" s="21"/>
      <c r="C33" s="21"/>
      <c r="D33" s="21"/>
      <c r="E33" s="21"/>
      <c r="F33" s="21"/>
    </row>
    <row r="34" spans="1:6" x14ac:dyDescent="0.3">
      <c r="A34" s="21"/>
      <c r="B34" s="21"/>
      <c r="C34" s="21"/>
      <c r="D34" s="21"/>
      <c r="E34" s="21"/>
      <c r="F34" s="21"/>
    </row>
    <row r="35" spans="1:6" x14ac:dyDescent="0.3">
      <c r="A35" s="21"/>
      <c r="B35" s="21"/>
      <c r="C35" s="21"/>
      <c r="D35" s="21"/>
      <c r="E35" s="21"/>
      <c r="F35" s="21"/>
    </row>
    <row r="36" spans="1:6" x14ac:dyDescent="0.3">
      <c r="A36" s="21"/>
      <c r="B36" s="21"/>
      <c r="C36" s="21"/>
      <c r="D36" s="21"/>
      <c r="E36" s="21"/>
      <c r="F36" s="21"/>
    </row>
    <row r="37" spans="1:6" x14ac:dyDescent="0.3">
      <c r="A37" s="21"/>
      <c r="B37" s="21"/>
      <c r="C37" s="21"/>
      <c r="D37" s="21"/>
      <c r="E37" s="21"/>
      <c r="F37" s="21"/>
    </row>
    <row r="38" spans="1:6" x14ac:dyDescent="0.3">
      <c r="A38" s="21"/>
      <c r="B38" s="21"/>
      <c r="C38" s="21"/>
      <c r="D38" s="21"/>
      <c r="E38" s="21"/>
      <c r="F38" s="21"/>
    </row>
    <row r="39" spans="1:6" x14ac:dyDescent="0.3">
      <c r="A39" s="21"/>
      <c r="B39" s="21"/>
      <c r="C39" s="21"/>
      <c r="D39" s="21"/>
      <c r="E39" s="21"/>
      <c r="F39" s="21"/>
    </row>
    <row r="40" spans="1:6" x14ac:dyDescent="0.3">
      <c r="A40" s="21"/>
      <c r="B40" s="21"/>
      <c r="C40" s="21"/>
      <c r="D40" s="21"/>
      <c r="E40" s="21"/>
      <c r="F40" s="21"/>
    </row>
    <row r="41" spans="1:6" x14ac:dyDescent="0.3">
      <c r="A41" s="21"/>
      <c r="B41" s="21"/>
      <c r="C41" s="21"/>
      <c r="D41" s="21"/>
      <c r="E41" s="21"/>
      <c r="F41" s="21"/>
    </row>
    <row r="42" spans="1:6" x14ac:dyDescent="0.3">
      <c r="A42" s="21"/>
      <c r="B42" s="21"/>
      <c r="C42" s="21"/>
      <c r="D42" s="21"/>
      <c r="E42" s="21"/>
      <c r="F42" s="21"/>
    </row>
    <row r="43" spans="1:6" x14ac:dyDescent="0.3">
      <c r="A43" s="21"/>
      <c r="B43" s="21"/>
      <c r="C43" s="21"/>
      <c r="D43" s="21"/>
      <c r="E43" s="21"/>
      <c r="F43" s="21"/>
    </row>
    <row r="44" spans="1:6" x14ac:dyDescent="0.3">
      <c r="A44" s="21"/>
      <c r="B44" s="21"/>
      <c r="C44" s="21"/>
      <c r="D44" s="21"/>
      <c r="E44" s="21"/>
      <c r="F44" s="21"/>
    </row>
    <row r="45" spans="1:6" x14ac:dyDescent="0.3">
      <c r="A45" s="21"/>
      <c r="B45" s="21"/>
      <c r="C45" s="21"/>
      <c r="D45" s="21"/>
      <c r="E45" s="21"/>
      <c r="F45" s="21"/>
    </row>
    <row r="46" spans="1:6" x14ac:dyDescent="0.3">
      <c r="A46" s="21"/>
      <c r="B46" s="21"/>
      <c r="C46" s="21"/>
      <c r="D46" s="21"/>
      <c r="E46" s="21"/>
      <c r="F46" s="21"/>
    </row>
    <row r="47" spans="1:6" x14ac:dyDescent="0.3">
      <c r="A47" s="21"/>
      <c r="B47" s="21"/>
      <c r="C47" s="21"/>
      <c r="D47" s="21"/>
      <c r="E47" s="21"/>
      <c r="F47" s="21"/>
    </row>
    <row r="48" spans="1:6" x14ac:dyDescent="0.3">
      <c r="A48" s="21"/>
      <c r="B48" s="21"/>
      <c r="C48" s="21"/>
      <c r="D48" s="21"/>
      <c r="E48" s="21"/>
      <c r="F48" s="21"/>
    </row>
    <row r="49" spans="1:6" x14ac:dyDescent="0.3">
      <c r="A49" s="21"/>
      <c r="B49" s="21"/>
      <c r="C49" s="21"/>
      <c r="D49" s="21"/>
      <c r="E49" s="21"/>
      <c r="F49" s="21"/>
    </row>
    <row r="50" spans="1:6" x14ac:dyDescent="0.3">
      <c r="A50" s="21"/>
      <c r="B50" s="21"/>
      <c r="C50" s="21"/>
      <c r="D50" s="21"/>
      <c r="E50" s="21"/>
      <c r="F50" s="21"/>
    </row>
    <row r="51" spans="1:6" x14ac:dyDescent="0.3">
      <c r="A51" s="21"/>
      <c r="B51" s="21"/>
      <c r="C51" s="21"/>
      <c r="D51" s="21"/>
      <c r="E51" s="21"/>
      <c r="F51" s="21"/>
    </row>
    <row r="52" spans="1:6" x14ac:dyDescent="0.3">
      <c r="A52" s="21"/>
      <c r="B52" s="21"/>
      <c r="C52" s="21"/>
      <c r="D52" s="21"/>
      <c r="E52" s="21"/>
      <c r="F52" s="21"/>
    </row>
    <row r="53" spans="1:6" x14ac:dyDescent="0.3">
      <c r="A53" s="21"/>
      <c r="B53" s="21"/>
      <c r="C53" s="21"/>
      <c r="D53" s="21"/>
      <c r="E53" s="21"/>
      <c r="F53" s="21"/>
    </row>
    <row r="54" spans="1:6" x14ac:dyDescent="0.3">
      <c r="A54" s="21"/>
      <c r="B54" s="21"/>
      <c r="C54" s="21"/>
      <c r="D54" s="21"/>
      <c r="E54" s="21"/>
      <c r="F54" s="21"/>
    </row>
    <row r="55" spans="1:6" x14ac:dyDescent="0.3">
      <c r="A55" s="21"/>
      <c r="B55" s="21"/>
      <c r="C55" s="21"/>
      <c r="D55" s="21"/>
      <c r="E55" s="21"/>
      <c r="F55" s="21"/>
    </row>
  </sheetData>
  <sheetProtection algorithmName="SHA-512" hashValue="09Xdz9tfUq/mxPuucGVunAmo2T7DH8RP0YaRRgI3bn1cB0hjYPAmfnmreKOBbbFnFXBOiN7H0K1poAFj3TYIPQ==" saltValue="31QOU2NuMStVIfbukhh2ew==" spinCount="100000" sheet="1" objects="1" scenarios="1"/>
  <mergeCells count="2">
    <mergeCell ref="B2:F2"/>
    <mergeCell ref="B1:F1"/>
  </mergeCells>
  <pageMargins left="0.5" right="0.5" top="0.5" bottom="0.5" header="0.3" footer="0.3"/>
  <pageSetup orientation="landscape" r:id="rId1"/>
  <headerFooter>
    <oddHeader>&amp;LWater Supply Plan: Supporting Tables</oddHeader>
    <oddFooter>&amp;LTable 15:
Future Conservation Targets&amp;R&amp;P</oddFooter>
  </headerFooter>
  <drawing r:id="rId2"/>
  <tableParts count="1">
    <tablePart r:id="rId3"/>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43E8C-4123-4364-94C7-216A97A14554}">
  <dimension ref="A1:CD18"/>
  <sheetViews>
    <sheetView workbookViewId="0"/>
  </sheetViews>
  <sheetFormatPr defaultColWidth="9.109375" defaultRowHeight="14.4" x14ac:dyDescent="0.3"/>
  <cols>
    <col min="1" max="1" width="18" style="1" customWidth="1"/>
    <col min="2" max="3" width="29" style="1" customWidth="1"/>
    <col min="4" max="4" width="51.109375" style="1" customWidth="1"/>
    <col min="5" max="10" width="17.109375" style="1" customWidth="1"/>
    <col min="11" max="11" width="63.6640625" style="21" customWidth="1"/>
    <col min="12" max="82" width="9.109375" style="21"/>
    <col min="83" max="16384" width="9.109375" style="1"/>
  </cols>
  <sheetData>
    <row r="1" spans="1:10" s="63" customFormat="1" ht="200.25" customHeight="1" thickBot="1" x14ac:dyDescent="0.35">
      <c r="A1" s="96" t="s">
        <v>1010</v>
      </c>
      <c r="B1" s="441" t="s">
        <v>991</v>
      </c>
      <c r="C1" s="457"/>
      <c r="D1" s="457"/>
      <c r="E1" s="457"/>
      <c r="F1" s="457"/>
      <c r="G1" s="457"/>
      <c r="H1" s="457"/>
      <c r="I1" s="457"/>
      <c r="J1" s="458"/>
    </row>
    <row r="2" spans="1:10" s="68" customFormat="1" ht="90.75" customHeight="1" x14ac:dyDescent="0.3">
      <c r="B2" s="430" t="s">
        <v>467</v>
      </c>
      <c r="C2" s="431"/>
      <c r="D2" s="431"/>
    </row>
    <row r="3" spans="1:10" s="43" customFormat="1" ht="80.25" customHeight="1" x14ac:dyDescent="0.3">
      <c r="A3" s="359" t="s">
        <v>26</v>
      </c>
      <c r="B3" s="356" t="s">
        <v>421</v>
      </c>
      <c r="C3" s="356" t="s">
        <v>420</v>
      </c>
      <c r="D3" s="354" t="s">
        <v>412</v>
      </c>
      <c r="E3" s="356" t="s">
        <v>764</v>
      </c>
      <c r="F3" s="356" t="s">
        <v>765</v>
      </c>
      <c r="G3" s="356" t="s">
        <v>766</v>
      </c>
      <c r="H3" s="356" t="s">
        <v>767</v>
      </c>
      <c r="I3" s="356" t="s">
        <v>768</v>
      </c>
      <c r="J3" s="356" t="s">
        <v>769</v>
      </c>
    </row>
    <row r="4" spans="1:10" s="37" customFormat="1" ht="15" thickBot="1" x14ac:dyDescent="0.35">
      <c r="A4" s="238">
        <v>2030</v>
      </c>
      <c r="B4" s="163"/>
      <c r="C4" s="163"/>
      <c r="D4" s="137"/>
      <c r="E4" s="295" t="e">
        <f>+'14_Future_Demand_Baseline'!B4+(B4*'14_Future_Demand_Baseline'!B4)</f>
        <v>#DIV/0!</v>
      </c>
      <c r="F4" s="295" t="e">
        <f>+'14_Future_Demand_Baseline'!B4+(C4*'14_Future_Demand_Baseline'!B4)</f>
        <v>#DIV/0!</v>
      </c>
      <c r="G4" s="295" t="e">
        <f>+'14_Future_Demand_Baseline'!C4+(B4*'14_Future_Demand_Baseline'!C4)</f>
        <v>#DIV/0!</v>
      </c>
      <c r="H4" s="295" t="e">
        <f>+'14_Future_Demand_Baseline'!C4+(C4*'14_Future_Demand_Baseline'!C4)</f>
        <v>#DIV/0!</v>
      </c>
      <c r="I4" s="295" t="e">
        <f>+'14_Future_Demand_Baseline'!E4+(B4*'14_Future_Demand_Baseline'!E4)</f>
        <v>#DIV/0!</v>
      </c>
      <c r="J4" s="295" t="e">
        <f>+'14_Future_Demand_Baseline'!E4+(C4*'14_Future_Demand_Baseline'!E4)</f>
        <v>#DIV/0!</v>
      </c>
    </row>
    <row r="5" spans="1:10" s="35" customFormat="1" ht="15.6" thickTop="1" thickBot="1" x14ac:dyDescent="0.35">
      <c r="A5" s="31">
        <v>2031</v>
      </c>
      <c r="B5" s="161"/>
      <c r="C5" s="161"/>
      <c r="D5" s="162"/>
      <c r="E5" s="267" t="e">
        <f>+'14_Future_Demand_Baseline'!B5+(B5*'14_Future_Demand_Baseline'!B5)</f>
        <v>#DIV/0!</v>
      </c>
      <c r="F5" s="267" t="e">
        <f>+'14_Future_Demand_Baseline'!B5+(C5*'14_Future_Demand_Baseline'!B5)</f>
        <v>#DIV/0!</v>
      </c>
      <c r="G5" s="267" t="e">
        <f>+'14_Future_Demand_Baseline'!C5+(B5*'14_Future_Demand_Baseline'!C5)</f>
        <v>#DIV/0!</v>
      </c>
      <c r="H5" s="267" t="e">
        <f>+'14_Future_Demand_Baseline'!C5+(C5*'14_Future_Demand_Baseline'!C5)</f>
        <v>#DIV/0!</v>
      </c>
      <c r="I5" s="267" t="e">
        <f>+'14_Future_Demand_Baseline'!E5+(B5*'14_Future_Demand_Baseline'!E5)</f>
        <v>#DIV/0!</v>
      </c>
      <c r="J5" s="267" t="e">
        <f>+'14_Future_Demand_Baseline'!E5+(C5*'14_Future_Demand_Baseline'!E5)</f>
        <v>#DIV/0!</v>
      </c>
    </row>
    <row r="6" spans="1:10" s="35" customFormat="1" ht="15.6" thickTop="1" thickBot="1" x14ac:dyDescent="0.35">
      <c r="A6" s="31">
        <v>2032</v>
      </c>
      <c r="B6" s="160"/>
      <c r="C6" s="160"/>
      <c r="D6" s="142"/>
      <c r="E6" s="267" t="e">
        <f>+'14_Future_Demand_Baseline'!B6+(B6*'14_Future_Demand_Baseline'!B6)</f>
        <v>#DIV/0!</v>
      </c>
      <c r="F6" s="267" t="e">
        <f>+'14_Future_Demand_Baseline'!B6+(C6*'14_Future_Demand_Baseline'!B6)</f>
        <v>#DIV/0!</v>
      </c>
      <c r="G6" s="267" t="e">
        <f>+'14_Future_Demand_Baseline'!C6+(B6*'14_Future_Demand_Baseline'!C6)</f>
        <v>#DIV/0!</v>
      </c>
      <c r="H6" s="267" t="e">
        <f>+'14_Future_Demand_Baseline'!C6+(C6*'14_Future_Demand_Baseline'!C6)</f>
        <v>#DIV/0!</v>
      </c>
      <c r="I6" s="267" t="e">
        <f>+'14_Future_Demand_Baseline'!E6+(B6*'14_Future_Demand_Baseline'!E6)</f>
        <v>#DIV/0!</v>
      </c>
      <c r="J6" s="267" t="e">
        <f>+'14_Future_Demand_Baseline'!E6+(C6*'14_Future_Demand_Baseline'!E6)</f>
        <v>#DIV/0!</v>
      </c>
    </row>
    <row r="7" spans="1:10" s="35" customFormat="1" ht="15.6" thickTop="1" thickBot="1" x14ac:dyDescent="0.35">
      <c r="A7" s="31">
        <v>2033</v>
      </c>
      <c r="B7" s="160"/>
      <c r="C7" s="160"/>
      <c r="D7" s="142"/>
      <c r="E7" s="267" t="e">
        <f>+'14_Future_Demand_Baseline'!B7+(B7*'14_Future_Demand_Baseline'!B7)</f>
        <v>#DIV/0!</v>
      </c>
      <c r="F7" s="267" t="e">
        <f>+'14_Future_Demand_Baseline'!B7+(C7*'14_Future_Demand_Baseline'!B7)</f>
        <v>#DIV/0!</v>
      </c>
      <c r="G7" s="267" t="e">
        <f>+'14_Future_Demand_Baseline'!C7+(B7*'14_Future_Demand_Baseline'!C7)</f>
        <v>#DIV/0!</v>
      </c>
      <c r="H7" s="267" t="e">
        <f>+'14_Future_Demand_Baseline'!C7+(C7*'14_Future_Demand_Baseline'!C7)</f>
        <v>#DIV/0!</v>
      </c>
      <c r="I7" s="267" t="e">
        <f>+'14_Future_Demand_Baseline'!E7+(B7*'14_Future_Demand_Baseline'!E7)</f>
        <v>#DIV/0!</v>
      </c>
      <c r="J7" s="267" t="e">
        <f>+'14_Future_Demand_Baseline'!E7+(C7*'14_Future_Demand_Baseline'!E7)</f>
        <v>#DIV/0!</v>
      </c>
    </row>
    <row r="8" spans="1:10" s="35" customFormat="1" ht="15.6" thickTop="1" thickBot="1" x14ac:dyDescent="0.35">
      <c r="A8" s="31">
        <v>2034</v>
      </c>
      <c r="B8" s="160"/>
      <c r="C8" s="160"/>
      <c r="D8" s="142"/>
      <c r="E8" s="267" t="e">
        <f>+'14_Future_Demand_Baseline'!B8+(B8*'14_Future_Demand_Baseline'!B8)</f>
        <v>#DIV/0!</v>
      </c>
      <c r="F8" s="267" t="e">
        <f>+'14_Future_Demand_Baseline'!B8+(C8*'14_Future_Demand_Baseline'!B8)</f>
        <v>#DIV/0!</v>
      </c>
      <c r="G8" s="267" t="e">
        <f>+'14_Future_Demand_Baseline'!C8+(B8*'14_Future_Demand_Baseline'!C8)</f>
        <v>#DIV/0!</v>
      </c>
      <c r="H8" s="267" t="e">
        <f>+'14_Future_Demand_Baseline'!C8+(C8*'14_Future_Demand_Baseline'!C8)</f>
        <v>#DIV/0!</v>
      </c>
      <c r="I8" s="267" t="e">
        <f>+'14_Future_Demand_Baseline'!E8+(B8*'14_Future_Demand_Baseline'!E8)</f>
        <v>#DIV/0!</v>
      </c>
      <c r="J8" s="267" t="e">
        <f>+'14_Future_Demand_Baseline'!E8+(C8*'14_Future_Demand_Baseline'!E8)</f>
        <v>#DIV/0!</v>
      </c>
    </row>
    <row r="9" spans="1:10" s="35" customFormat="1" ht="15.6" thickTop="1" thickBot="1" x14ac:dyDescent="0.35">
      <c r="A9" s="31">
        <v>2035</v>
      </c>
      <c r="B9" s="160"/>
      <c r="C9" s="160"/>
      <c r="D9" s="142"/>
      <c r="E9" s="267" t="e">
        <f>+'14_Future_Demand_Baseline'!B9+(B9*'14_Future_Demand_Baseline'!B9)</f>
        <v>#DIV/0!</v>
      </c>
      <c r="F9" s="267" t="e">
        <f>+'14_Future_Demand_Baseline'!B9+(C9*'14_Future_Demand_Baseline'!B9)</f>
        <v>#DIV/0!</v>
      </c>
      <c r="G9" s="267" t="e">
        <f>+'14_Future_Demand_Baseline'!C9+(B9*'14_Future_Demand_Baseline'!C9)</f>
        <v>#DIV/0!</v>
      </c>
      <c r="H9" s="267" t="e">
        <f>+'14_Future_Demand_Baseline'!C9+(C9*'14_Future_Demand_Baseline'!C9)</f>
        <v>#DIV/0!</v>
      </c>
      <c r="I9" s="267" t="e">
        <f>+'14_Future_Demand_Baseline'!E9+(B9*'14_Future_Demand_Baseline'!E9)</f>
        <v>#DIV/0!</v>
      </c>
      <c r="J9" s="267" t="e">
        <f>+'14_Future_Demand_Baseline'!E9+(C9*'14_Future_Demand_Baseline'!E9)</f>
        <v>#DIV/0!</v>
      </c>
    </row>
    <row r="10" spans="1:10" s="35" customFormat="1" ht="15.6" thickTop="1" thickBot="1" x14ac:dyDescent="0.35">
      <c r="A10" s="31">
        <v>2036</v>
      </c>
      <c r="B10" s="160"/>
      <c r="C10" s="160"/>
      <c r="D10" s="142"/>
      <c r="E10" s="267" t="e">
        <f>+'14_Future_Demand_Baseline'!B10+(B10*'14_Future_Demand_Baseline'!B10)</f>
        <v>#DIV/0!</v>
      </c>
      <c r="F10" s="267" t="e">
        <f>+'14_Future_Demand_Baseline'!B10+(C10*'14_Future_Demand_Baseline'!B10)</f>
        <v>#DIV/0!</v>
      </c>
      <c r="G10" s="267" t="e">
        <f>+'14_Future_Demand_Baseline'!C10+(B10*'14_Future_Demand_Baseline'!C10)</f>
        <v>#DIV/0!</v>
      </c>
      <c r="H10" s="267" t="e">
        <f>+'14_Future_Demand_Baseline'!C10+(C10*'14_Future_Demand_Baseline'!C10)</f>
        <v>#DIV/0!</v>
      </c>
      <c r="I10" s="267" t="e">
        <f>+'14_Future_Demand_Baseline'!E10+(B10*'14_Future_Demand_Baseline'!E10)</f>
        <v>#DIV/0!</v>
      </c>
      <c r="J10" s="267" t="e">
        <f>+'14_Future_Demand_Baseline'!E10+(C10*'14_Future_Demand_Baseline'!E10)</f>
        <v>#DIV/0!</v>
      </c>
    </row>
    <row r="11" spans="1:10" s="35" customFormat="1" ht="15.6" thickTop="1" thickBot="1" x14ac:dyDescent="0.35">
      <c r="A11" s="31">
        <v>2037</v>
      </c>
      <c r="B11" s="160"/>
      <c r="C11" s="160"/>
      <c r="D11" s="142"/>
      <c r="E11" s="267" t="e">
        <f>+'14_Future_Demand_Baseline'!B11+(B11*'14_Future_Demand_Baseline'!B11)</f>
        <v>#DIV/0!</v>
      </c>
      <c r="F11" s="267" t="e">
        <f>+'14_Future_Demand_Baseline'!B11+(C11*'14_Future_Demand_Baseline'!B11)</f>
        <v>#DIV/0!</v>
      </c>
      <c r="G11" s="267" t="e">
        <f>+'14_Future_Demand_Baseline'!C11+(B11*'14_Future_Demand_Baseline'!C11)</f>
        <v>#DIV/0!</v>
      </c>
      <c r="H11" s="267" t="e">
        <f>+'14_Future_Demand_Baseline'!C11+(C11*'14_Future_Demand_Baseline'!C11)</f>
        <v>#DIV/0!</v>
      </c>
      <c r="I11" s="267" t="e">
        <f>+'14_Future_Demand_Baseline'!E11+(B11*'14_Future_Demand_Baseline'!E11)</f>
        <v>#DIV/0!</v>
      </c>
      <c r="J11" s="267" t="e">
        <f>+'14_Future_Demand_Baseline'!E11+(C11*'14_Future_Demand_Baseline'!E11)</f>
        <v>#DIV/0!</v>
      </c>
    </row>
    <row r="12" spans="1:10" s="35" customFormat="1" ht="15.6" thickTop="1" thickBot="1" x14ac:dyDescent="0.35">
      <c r="A12" s="31">
        <v>2038</v>
      </c>
      <c r="B12" s="160"/>
      <c r="C12" s="160"/>
      <c r="D12" s="142"/>
      <c r="E12" s="267" t="e">
        <f>+'14_Future_Demand_Baseline'!B12+(B12*'14_Future_Demand_Baseline'!B12)</f>
        <v>#DIV/0!</v>
      </c>
      <c r="F12" s="267" t="e">
        <f>+'14_Future_Demand_Baseline'!B12+(C12*'14_Future_Demand_Baseline'!B12)</f>
        <v>#DIV/0!</v>
      </c>
      <c r="G12" s="267" t="e">
        <f>+'14_Future_Demand_Baseline'!C12+(B12*'14_Future_Demand_Baseline'!C12)</f>
        <v>#DIV/0!</v>
      </c>
      <c r="H12" s="267" t="e">
        <f>+'14_Future_Demand_Baseline'!C12+(C12*'14_Future_Demand_Baseline'!C12)</f>
        <v>#DIV/0!</v>
      </c>
      <c r="I12" s="267" t="e">
        <f>+'14_Future_Demand_Baseline'!E12+(B12*'14_Future_Demand_Baseline'!E12)</f>
        <v>#DIV/0!</v>
      </c>
      <c r="J12" s="267" t="e">
        <f>+'14_Future_Demand_Baseline'!E12+(C12*'14_Future_Demand_Baseline'!E12)</f>
        <v>#DIV/0!</v>
      </c>
    </row>
    <row r="13" spans="1:10" s="35" customFormat="1" ht="15.6" thickTop="1" thickBot="1" x14ac:dyDescent="0.35">
      <c r="A13" s="31">
        <v>2039</v>
      </c>
      <c r="B13" s="160">
        <v>0.2</v>
      </c>
      <c r="C13" s="160">
        <v>-0.2</v>
      </c>
      <c r="D13" s="142"/>
      <c r="E13" s="267" t="e">
        <f>+'14_Future_Demand_Baseline'!B13+(B13*'14_Future_Demand_Baseline'!B13)</f>
        <v>#DIV/0!</v>
      </c>
      <c r="F13" s="267" t="e">
        <f>+'14_Future_Demand_Baseline'!B13+(C13*'14_Future_Demand_Baseline'!B13)</f>
        <v>#DIV/0!</v>
      </c>
      <c r="G13" s="267" t="e">
        <f>+'14_Future_Demand_Baseline'!C13+(B13*'14_Future_Demand_Baseline'!C13)</f>
        <v>#DIV/0!</v>
      </c>
      <c r="H13" s="267" t="e">
        <f>+'14_Future_Demand_Baseline'!C13+(C13*'14_Future_Demand_Baseline'!C13)</f>
        <v>#DIV/0!</v>
      </c>
      <c r="I13" s="267" t="e">
        <f>+'14_Future_Demand_Baseline'!E13+(B13*'14_Future_Demand_Baseline'!E13)</f>
        <v>#DIV/0!</v>
      </c>
      <c r="J13" s="267" t="e">
        <f>+'14_Future_Demand_Baseline'!E13+(C13*'14_Future_Demand_Baseline'!E13)</f>
        <v>#DIV/0!</v>
      </c>
    </row>
    <row r="14" spans="1:10" s="35" customFormat="1" ht="15.6" thickTop="1" thickBot="1" x14ac:dyDescent="0.35">
      <c r="A14" s="31">
        <v>2040</v>
      </c>
      <c r="B14" s="160">
        <v>0.2</v>
      </c>
      <c r="C14" s="160">
        <v>-0.2</v>
      </c>
      <c r="D14" s="142"/>
      <c r="E14" s="267" t="e">
        <f>+'14_Future_Demand_Baseline'!B14+(B14*'14_Future_Demand_Baseline'!B14)</f>
        <v>#DIV/0!</v>
      </c>
      <c r="F14" s="267" t="e">
        <f>+'14_Future_Demand_Baseline'!B14+(C14*'14_Future_Demand_Baseline'!B14)</f>
        <v>#DIV/0!</v>
      </c>
      <c r="G14" s="267" t="e">
        <f>+'14_Future_Demand_Baseline'!C14+(B14*'14_Future_Demand_Baseline'!C14)</f>
        <v>#DIV/0!</v>
      </c>
      <c r="H14" s="267" t="e">
        <f>+'14_Future_Demand_Baseline'!C14+(C14*'14_Future_Demand_Baseline'!C14)</f>
        <v>#DIV/0!</v>
      </c>
      <c r="I14" s="267" t="e">
        <f>+'14_Future_Demand_Baseline'!E14+(B14*'14_Future_Demand_Baseline'!E14)</f>
        <v>#DIV/0!</v>
      </c>
      <c r="J14" s="267" t="e">
        <f>+'14_Future_Demand_Baseline'!E14+(C14*'14_Future_Demand_Baseline'!E14)</f>
        <v>#DIV/0!</v>
      </c>
    </row>
    <row r="15" spans="1:10" s="35" customFormat="1" ht="15.6" thickTop="1" thickBot="1" x14ac:dyDescent="0.35">
      <c r="A15" s="31">
        <v>2050</v>
      </c>
      <c r="B15" s="160"/>
      <c r="C15" s="160"/>
      <c r="D15" s="142"/>
      <c r="E15" s="267" t="e">
        <f>+'14_Future_Demand_Baseline'!B15+(B15*'14_Future_Demand_Baseline'!B15)</f>
        <v>#DIV/0!</v>
      </c>
      <c r="F15" s="267" t="e">
        <f>+'14_Future_Demand_Baseline'!B15+(C15*'14_Future_Demand_Baseline'!B15)</f>
        <v>#DIV/0!</v>
      </c>
      <c r="G15" s="267" t="e">
        <f>+'14_Future_Demand_Baseline'!C15+(B15*'14_Future_Demand_Baseline'!C15)</f>
        <v>#DIV/0!</v>
      </c>
      <c r="H15" s="267" t="e">
        <f>+'14_Future_Demand_Baseline'!C15+(C15*'14_Future_Demand_Baseline'!C15)</f>
        <v>#DIV/0!</v>
      </c>
      <c r="I15" s="267" t="e">
        <f>+'14_Future_Demand_Baseline'!E15+(B15*'14_Future_Demand_Baseline'!E15)</f>
        <v>#DIV/0!</v>
      </c>
      <c r="J15" s="267" t="e">
        <f>+'14_Future_Demand_Baseline'!E15+(C15*'14_Future_Demand_Baseline'!E15)</f>
        <v>#DIV/0!</v>
      </c>
    </row>
    <row r="16" spans="1:10" s="35" customFormat="1" ht="15.6" thickTop="1" thickBot="1" x14ac:dyDescent="0.35">
      <c r="A16" s="31" t="s">
        <v>46</v>
      </c>
      <c r="B16" s="160"/>
      <c r="C16" s="160"/>
      <c r="D16" s="142"/>
      <c r="E16" s="267" t="e">
        <f>+'14_Future_Demand_Baseline'!B16+(B16*'14_Future_Demand_Baseline'!B16)</f>
        <v>#DIV/0!</v>
      </c>
      <c r="F16" s="267" t="e">
        <f>+'14_Future_Demand_Baseline'!B16+(C16*'14_Future_Demand_Baseline'!B16)</f>
        <v>#DIV/0!</v>
      </c>
      <c r="G16" s="267" t="e">
        <f>+'14_Future_Demand_Baseline'!C16+(B16*'14_Future_Demand_Baseline'!C16)</f>
        <v>#DIV/0!</v>
      </c>
      <c r="H16" s="267" t="e">
        <f>+'14_Future_Demand_Baseline'!C16+(C16*'14_Future_Demand_Baseline'!C16)</f>
        <v>#DIV/0!</v>
      </c>
      <c r="I16" s="267" t="e">
        <f>+'14_Future_Demand_Baseline'!E16+(B16*'14_Future_Demand_Baseline'!E16)</f>
        <v>#DIV/0!</v>
      </c>
      <c r="J16" s="267" t="e">
        <f>+'14_Future_Demand_Baseline'!E16+(C16*'14_Future_Demand_Baseline'!E16)</f>
        <v>#DIV/0!</v>
      </c>
    </row>
    <row r="17" spans="1:10" s="21" customFormat="1" ht="22.2" customHeight="1" thickTop="1" x14ac:dyDescent="0.3">
      <c r="A17" s="221"/>
      <c r="B17" s="239"/>
      <c r="C17" s="239"/>
      <c r="D17" s="6"/>
      <c r="E17" s="222"/>
      <c r="F17" s="222"/>
      <c r="G17" s="222"/>
      <c r="H17" s="222"/>
      <c r="I17" s="222"/>
      <c r="J17" s="222"/>
    </row>
    <row r="18" spans="1:10" s="226" customFormat="1" x14ac:dyDescent="0.3">
      <c r="A18" s="158"/>
      <c r="C18" s="240"/>
      <c r="E18" s="192"/>
      <c r="F18" s="192"/>
      <c r="G18" s="192"/>
      <c r="H18" s="192"/>
      <c r="I18" s="192"/>
      <c r="J18" s="192"/>
    </row>
  </sheetData>
  <sheetProtection algorithmName="SHA-512" hashValue="zArzlO5s5MZ6yjfPGyhaXFfWy3HBHDiEvP/HGJWGBj29KfE2w/NPHXamRA0iCLDVQqvOlXpSbVYp/fuD49e4AQ==" saltValue="YEfW41iIHH6uSWI6of+x/A==" spinCount="100000" sheet="1" objects="1" scenarios="1"/>
  <mergeCells count="2">
    <mergeCell ref="B1:J1"/>
    <mergeCell ref="B2:D2"/>
  </mergeCells>
  <pageMargins left="0.5" right="0.5" top="0.5" bottom="0.5" header="0.3" footer="0.3"/>
  <pageSetup orientation="landscape" r:id="rId1"/>
  <headerFooter>
    <oddHeader>&amp;LWater Supply Plan: Supporting Tables</oddHeader>
    <oddFooter>&amp;LTable 16:
Future Demand - Adjusted&amp;R&amp;P</oddFooter>
  </headerFooter>
  <tableParts count="1">
    <tablePart r:id="rId2"/>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1B219-DB6C-4A11-B978-4A0B0D77E52D}">
  <dimension ref="A1:BL17"/>
  <sheetViews>
    <sheetView workbookViewId="0"/>
  </sheetViews>
  <sheetFormatPr defaultColWidth="9.109375" defaultRowHeight="14.4" x14ac:dyDescent="0.3"/>
  <cols>
    <col min="1" max="1" width="24.33203125" style="1" customWidth="1"/>
    <col min="2" max="2" width="33.109375" style="1" customWidth="1"/>
    <col min="3" max="3" width="41" style="1" customWidth="1"/>
    <col min="4" max="4" width="28" style="1" customWidth="1"/>
    <col min="5" max="5" width="29.109375" style="1" customWidth="1"/>
    <col min="6" max="6" width="19.109375" style="1" customWidth="1"/>
    <col min="7" max="7" width="21.5546875" style="21" customWidth="1"/>
    <col min="8" max="8" width="29.88671875" style="21" customWidth="1"/>
    <col min="9" max="63" width="9.109375" style="21"/>
    <col min="64" max="16384" width="9.109375" style="1"/>
  </cols>
  <sheetData>
    <row r="1" spans="1:64" s="70" customFormat="1" ht="213.75" customHeight="1" thickBot="1" x14ac:dyDescent="0.35">
      <c r="A1" s="96" t="s">
        <v>1011</v>
      </c>
      <c r="B1" s="441" t="s">
        <v>983</v>
      </c>
      <c r="C1" s="442"/>
      <c r="D1" s="442"/>
      <c r="E1" s="442"/>
      <c r="F1" s="443"/>
      <c r="G1" s="65"/>
    </row>
    <row r="2" spans="1:64" s="71" customFormat="1" ht="115.5" customHeight="1" x14ac:dyDescent="0.3">
      <c r="B2" s="438" t="s">
        <v>989</v>
      </c>
      <c r="C2" s="439"/>
      <c r="D2" s="439"/>
      <c r="E2" s="241"/>
      <c r="F2" s="242"/>
      <c r="G2" s="68"/>
    </row>
    <row r="3" spans="1:64" s="43" customFormat="1" ht="57.6" x14ac:dyDescent="0.3">
      <c r="A3" s="356" t="s">
        <v>984</v>
      </c>
      <c r="B3" s="354" t="s">
        <v>48</v>
      </c>
      <c r="C3" s="354" t="s">
        <v>413</v>
      </c>
      <c r="D3" s="356" t="s">
        <v>770</v>
      </c>
      <c r="E3" s="356" t="s">
        <v>772</v>
      </c>
      <c r="F3" s="356" t="s">
        <v>49</v>
      </c>
      <c r="G3" s="356" t="s">
        <v>50</v>
      </c>
      <c r="H3" s="357" t="s">
        <v>51</v>
      </c>
    </row>
    <row r="4" spans="1:64" ht="15" thickBot="1" x14ac:dyDescent="0.35">
      <c r="A4" s="243">
        <v>2030</v>
      </c>
      <c r="B4" s="137"/>
      <c r="C4" s="137"/>
      <c r="D4" s="139"/>
      <c r="E4" s="292">
        <f>SUM($D$4:D4)+SUMIFS('9_Current_Treatment'!F$4:F$19, '9_Current_Treatment'!C$4:C$19, "Treatment plant - Groundwater")+SUMIFS('9_Current_Treatment'!F$4:F$19, '9_Current_Treatment'!C$4:C$19, "Treatment plant - Surface water")</f>
        <v>0</v>
      </c>
      <c r="F4" s="166"/>
      <c r="G4" s="147"/>
      <c r="H4" s="137"/>
      <c r="BL4" s="21"/>
    </row>
    <row r="5" spans="1:64" s="35" customFormat="1" ht="15.6" thickTop="1" thickBot="1" x14ac:dyDescent="0.35">
      <c r="A5" s="31">
        <v>2031</v>
      </c>
      <c r="B5" s="133"/>
      <c r="C5" s="133"/>
      <c r="D5" s="164"/>
      <c r="E5" s="292">
        <f>SUM($D$4:D5)+SUMIFS('9_Current_Treatment'!F$4:F$19, '9_Current_Treatment'!C$4:C$19, "Treatment plant - Groundwater")+SUMIFS('9_Current_Treatment'!F$4:F$19, '9_Current_Treatment'!C$4:C$19, "Treatment plant - Surface water")</f>
        <v>0</v>
      </c>
      <c r="F5" s="165"/>
      <c r="G5" s="150"/>
      <c r="H5" s="133"/>
    </row>
    <row r="6" spans="1:64" s="35" customFormat="1" ht="15.6" thickTop="1" thickBot="1" x14ac:dyDescent="0.35">
      <c r="A6" s="31">
        <v>2032</v>
      </c>
      <c r="B6" s="133"/>
      <c r="C6" s="133"/>
      <c r="D6" s="164"/>
      <c r="E6" s="292">
        <f>SUM($D$4:D6)+SUMIFS('9_Current_Treatment'!F$4:F$19, '9_Current_Treatment'!C$4:C$19, "Treatment plant - Groundwater")+SUMIFS('9_Current_Treatment'!F$4:F$19, '9_Current_Treatment'!C$4:C$19, "Treatment plant - Surface water")</f>
        <v>0</v>
      </c>
      <c r="F6" s="165"/>
      <c r="G6" s="150"/>
      <c r="H6" s="133"/>
    </row>
    <row r="7" spans="1:64" s="35" customFormat="1" ht="15.6" thickTop="1" thickBot="1" x14ac:dyDescent="0.35">
      <c r="A7" s="31">
        <v>2033</v>
      </c>
      <c r="B7" s="133"/>
      <c r="C7" s="133"/>
      <c r="D7" s="164"/>
      <c r="E7" s="292">
        <f>SUM($D$4:D7)+SUMIFS('9_Current_Treatment'!F$4:F$19, '9_Current_Treatment'!C$4:C$19, "Treatment plant - Groundwater")+SUMIFS('9_Current_Treatment'!F$4:F$19, '9_Current_Treatment'!C$4:C$19, "Treatment plant - Surface water")</f>
        <v>0</v>
      </c>
      <c r="F7" s="165"/>
      <c r="G7" s="150"/>
      <c r="H7" s="133"/>
    </row>
    <row r="8" spans="1:64" s="35" customFormat="1" ht="15.6" thickTop="1" thickBot="1" x14ac:dyDescent="0.35">
      <c r="A8" s="31">
        <v>2034</v>
      </c>
      <c r="B8" s="133"/>
      <c r="C8" s="133"/>
      <c r="D8" s="164"/>
      <c r="E8" s="292">
        <f>SUM($D$4:D8)+SUMIFS('9_Current_Treatment'!F$4:F$19, '9_Current_Treatment'!C$4:C$19, "Treatment plant - Groundwater")+SUMIFS('9_Current_Treatment'!F$4:F$19, '9_Current_Treatment'!C$4:C$19, "Treatment plant - Surface water")</f>
        <v>0</v>
      </c>
      <c r="F8" s="165"/>
      <c r="G8" s="150"/>
      <c r="H8" s="133"/>
    </row>
    <row r="9" spans="1:64" s="35" customFormat="1" ht="15.6" thickTop="1" thickBot="1" x14ac:dyDescent="0.35">
      <c r="A9" s="31">
        <v>2035</v>
      </c>
      <c r="B9" s="133"/>
      <c r="C9" s="133"/>
      <c r="D9" s="164"/>
      <c r="E9" s="292">
        <f>SUM($D$4:D9)+SUMIFS('9_Current_Treatment'!F$4:F$19, '9_Current_Treatment'!C$4:C$19, "Treatment plant - Groundwater")+SUMIFS('9_Current_Treatment'!F$4:F$19, '9_Current_Treatment'!C$4:C$19, "Treatment plant - Surface water")</f>
        <v>0</v>
      </c>
      <c r="F9" s="165"/>
      <c r="G9" s="150"/>
      <c r="H9" s="133"/>
    </row>
    <row r="10" spans="1:64" s="35" customFormat="1" ht="15.6" thickTop="1" thickBot="1" x14ac:dyDescent="0.35">
      <c r="A10" s="31">
        <v>2036</v>
      </c>
      <c r="B10" s="133"/>
      <c r="C10" s="133"/>
      <c r="D10" s="164"/>
      <c r="E10" s="292">
        <f>SUM($D$4:D10)+SUMIFS('9_Current_Treatment'!F$4:F$19, '9_Current_Treatment'!C$4:C$19, "Treatment plant - Groundwater")+SUMIFS('9_Current_Treatment'!F$4:F$19, '9_Current_Treatment'!C$4:C$19, "Treatment plant - Surface water")</f>
        <v>0</v>
      </c>
      <c r="F10" s="165"/>
      <c r="G10" s="150"/>
      <c r="H10" s="133"/>
    </row>
    <row r="11" spans="1:64" s="35" customFormat="1" ht="15.6" thickTop="1" thickBot="1" x14ac:dyDescent="0.35">
      <c r="A11" s="31">
        <v>2037</v>
      </c>
      <c r="B11" s="133"/>
      <c r="C11" s="133"/>
      <c r="D11" s="164"/>
      <c r="E11" s="292">
        <f>SUM($D$4:D11)+SUMIFS('9_Current_Treatment'!F$4:F$19, '9_Current_Treatment'!C$4:C$19, "Treatment plant - Groundwater")+SUMIFS('9_Current_Treatment'!F$4:F$19, '9_Current_Treatment'!C$4:C$19, "Treatment plant - Surface water")</f>
        <v>0</v>
      </c>
      <c r="F11" s="165"/>
      <c r="G11" s="150"/>
      <c r="H11" s="133"/>
    </row>
    <row r="12" spans="1:64" s="35" customFormat="1" ht="15.6" thickTop="1" thickBot="1" x14ac:dyDescent="0.35">
      <c r="A12" s="31">
        <v>2038</v>
      </c>
      <c r="B12" s="133"/>
      <c r="C12" s="133"/>
      <c r="D12" s="164"/>
      <c r="E12" s="292">
        <f>SUM($D$4:D12)+SUMIFS('9_Current_Treatment'!F$4:F$19, '9_Current_Treatment'!C$4:C$19, "Treatment plant - Groundwater")+SUMIFS('9_Current_Treatment'!F$4:F$19, '9_Current_Treatment'!C$4:C$19, "Treatment plant - Surface water")</f>
        <v>0</v>
      </c>
      <c r="F12" s="165"/>
      <c r="G12" s="150"/>
      <c r="H12" s="133"/>
    </row>
    <row r="13" spans="1:64" s="35" customFormat="1" ht="15.6" thickTop="1" thickBot="1" x14ac:dyDescent="0.35">
      <c r="A13" s="31">
        <v>2039</v>
      </c>
      <c r="B13" s="133"/>
      <c r="C13" s="133"/>
      <c r="D13" s="164"/>
      <c r="E13" s="292">
        <f>SUM($D$4:D13)+SUMIFS('9_Current_Treatment'!F$4:F$19, '9_Current_Treatment'!C$4:C$19, "Treatment plant - Groundwater")+SUMIFS('9_Current_Treatment'!F$4:F$19, '9_Current_Treatment'!C$4:C$19, "Treatment plant - Surface water")</f>
        <v>0</v>
      </c>
      <c r="F13" s="165"/>
      <c r="G13" s="150"/>
      <c r="H13" s="133"/>
    </row>
    <row r="14" spans="1:64" s="35" customFormat="1" ht="15.6" thickTop="1" thickBot="1" x14ac:dyDescent="0.35">
      <c r="A14" s="31">
        <v>2040</v>
      </c>
      <c r="B14" s="133"/>
      <c r="C14" s="133"/>
      <c r="D14" s="164"/>
      <c r="E14" s="292">
        <f>SUM($D$4:D14)+SUMIFS('9_Current_Treatment'!F$4:F$19, '9_Current_Treatment'!C$4:C$19, "Treatment plant - Groundwater")+SUMIFS('9_Current_Treatment'!F$4:F$19, '9_Current_Treatment'!C$4:C$19, "Treatment plant - Surface water")</f>
        <v>0</v>
      </c>
      <c r="F14" s="165"/>
      <c r="G14" s="150"/>
      <c r="H14" s="133"/>
    </row>
    <row r="15" spans="1:64" s="35" customFormat="1" ht="15.6" thickTop="1" thickBot="1" x14ac:dyDescent="0.35">
      <c r="A15" s="31">
        <v>2050</v>
      </c>
      <c r="B15" s="133"/>
      <c r="C15" s="133"/>
      <c r="D15" s="164"/>
      <c r="E15" s="292">
        <f>SUM($D$4:D15)+SUMIFS('9_Current_Treatment'!F$4:F$19, '9_Current_Treatment'!C$4:C$19, "Treatment plant - Groundwater")+SUMIFS('9_Current_Treatment'!F$4:F$19, '9_Current_Treatment'!C$4:C$19, "Treatment plant - Surface water")</f>
        <v>0</v>
      </c>
      <c r="F15" s="165"/>
      <c r="G15" s="150"/>
      <c r="H15" s="133"/>
    </row>
    <row r="16" spans="1:64" s="35" customFormat="1" ht="15.6" thickTop="1" thickBot="1" x14ac:dyDescent="0.35">
      <c r="A16" s="31" t="s">
        <v>46</v>
      </c>
      <c r="B16" s="133"/>
      <c r="C16" s="133"/>
      <c r="D16" s="164"/>
      <c r="E16" s="292">
        <f>SUM($D$4:D16)+SUMIFS('9_Current_Treatment'!F$4:F$19, '9_Current_Treatment'!C$4:C$19, "Treatment plant - Groundwater")+SUMIFS('9_Current_Treatment'!F$4:F$19, '9_Current_Treatment'!C$4:C$19, "Treatment plant - Surface water")</f>
        <v>0</v>
      </c>
      <c r="F16" s="165"/>
      <c r="G16" s="150"/>
      <c r="H16" s="133"/>
    </row>
    <row r="17" spans="1:1" s="21" customFormat="1" ht="15" thickTop="1" x14ac:dyDescent="0.3">
      <c r="A17" s="221"/>
    </row>
  </sheetData>
  <sheetProtection algorithmName="SHA-512" hashValue="dqcGcMYpibelO43yOrBZsKmiUZPwEhx/vOGhKTWvGgVPxhtAGqa+FA/Qi/f8+cSuVmtNtzJfyk7ZV0toMY/zdQ==" saltValue="xtMdEcOwc9ryAkf36EtZew==" spinCount="100000" sheet="1" objects="1" scenarios="1"/>
  <mergeCells count="2">
    <mergeCell ref="B1:F1"/>
    <mergeCell ref="B2:D2"/>
  </mergeCells>
  <pageMargins left="0.5" right="0.5" top="0.5" bottom="0.5" header="0.05" footer="0.05"/>
  <pageSetup orientation="landscape" r:id="rId1"/>
  <headerFooter>
    <oddHeader>&amp;LWater Supply Plan: Supporting Tables</oddHeader>
    <oddFooter>&amp;LTable 17:
Planned Treatment&amp;R&amp;P</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955C245-F1AC-45B9-A028-766A93ED3FB7}">
          <x14:formula1>
            <xm:f>Dropdown_Lists!$Q$3:$Q$10</xm:f>
          </x14:formula1>
          <xm:sqref>B4:B16</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F823CD-E027-4010-9BB0-694D24145013}">
  <dimension ref="A1:CQ17"/>
  <sheetViews>
    <sheetView workbookViewId="0">
      <selection activeCell="A4" sqref="A4"/>
    </sheetView>
  </sheetViews>
  <sheetFormatPr defaultColWidth="9.109375" defaultRowHeight="14.4" x14ac:dyDescent="0.3"/>
  <cols>
    <col min="1" max="1" width="24.33203125" style="1" customWidth="1"/>
    <col min="2" max="2" width="31.88671875" style="1" customWidth="1"/>
    <col min="3" max="3" width="39" style="1" customWidth="1"/>
    <col min="4" max="4" width="31.88671875" style="1" customWidth="1"/>
    <col min="5" max="5" width="22.109375" style="1" customWidth="1"/>
    <col min="6" max="6" width="33.109375" style="1" customWidth="1"/>
    <col min="7" max="7" width="47" style="21" customWidth="1"/>
    <col min="8" max="94" width="9.109375" style="21"/>
    <col min="95" max="16384" width="9.109375" style="1"/>
  </cols>
  <sheetData>
    <row r="1" spans="1:95" s="65" customFormat="1" ht="197.25" customHeight="1" x14ac:dyDescent="0.3">
      <c r="A1" s="114" t="s">
        <v>1012</v>
      </c>
      <c r="B1" s="433" t="s">
        <v>982</v>
      </c>
      <c r="C1" s="434"/>
      <c r="D1" s="434"/>
      <c r="E1" s="434"/>
      <c r="F1" s="435"/>
    </row>
    <row r="2" spans="1:95" s="66" customFormat="1" ht="93" customHeight="1" x14ac:dyDescent="0.3">
      <c r="A2" s="68"/>
      <c r="B2" s="459" t="s">
        <v>990</v>
      </c>
      <c r="C2" s="460"/>
      <c r="D2" s="460"/>
      <c r="E2" s="255"/>
      <c r="F2" s="256"/>
    </row>
    <row r="3" spans="1:95" s="196" customFormat="1" ht="43.2" x14ac:dyDescent="0.3">
      <c r="A3" s="356" t="s">
        <v>984</v>
      </c>
      <c r="B3" s="354" t="s">
        <v>52</v>
      </c>
      <c r="C3" s="354" t="s">
        <v>413</v>
      </c>
      <c r="D3" s="356" t="s">
        <v>771</v>
      </c>
      <c r="E3" s="356" t="s">
        <v>49</v>
      </c>
      <c r="F3" s="356" t="s">
        <v>50</v>
      </c>
      <c r="G3" s="357" t="s">
        <v>53</v>
      </c>
    </row>
    <row r="4" spans="1:95" ht="15" thickBot="1" x14ac:dyDescent="0.35">
      <c r="A4" s="243">
        <v>2030</v>
      </c>
      <c r="B4" s="137"/>
      <c r="C4" s="137"/>
      <c r="D4" s="139"/>
      <c r="E4" s="166"/>
      <c r="F4" s="147"/>
      <c r="G4" s="137"/>
      <c r="CQ4" s="21"/>
    </row>
    <row r="5" spans="1:95" s="35" customFormat="1" ht="15.6" thickTop="1" thickBot="1" x14ac:dyDescent="0.35">
      <c r="A5" s="31">
        <v>2031</v>
      </c>
      <c r="B5" s="167"/>
      <c r="C5" s="133"/>
      <c r="D5" s="168"/>
      <c r="E5" s="170"/>
      <c r="F5" s="159"/>
      <c r="G5" s="167"/>
    </row>
    <row r="6" spans="1:95" s="35" customFormat="1" ht="15.6" thickTop="1" thickBot="1" x14ac:dyDescent="0.35">
      <c r="A6" s="31">
        <v>2032</v>
      </c>
      <c r="B6" s="133"/>
      <c r="C6" s="133"/>
      <c r="D6" s="164"/>
      <c r="E6" s="165"/>
      <c r="F6" s="150"/>
      <c r="G6" s="133"/>
    </row>
    <row r="7" spans="1:95" s="35" customFormat="1" ht="15.6" thickTop="1" thickBot="1" x14ac:dyDescent="0.35">
      <c r="A7" s="31">
        <v>2033</v>
      </c>
      <c r="B7" s="133"/>
      <c r="C7" s="133"/>
      <c r="D7" s="164"/>
      <c r="E7" s="165"/>
      <c r="F7" s="150"/>
      <c r="G7" s="133"/>
    </row>
    <row r="8" spans="1:95" s="35" customFormat="1" ht="15.6" thickTop="1" thickBot="1" x14ac:dyDescent="0.35">
      <c r="A8" s="31">
        <v>2034</v>
      </c>
      <c r="B8" s="133"/>
      <c r="C8" s="133"/>
      <c r="D8" s="164"/>
      <c r="E8" s="165"/>
      <c r="F8" s="150"/>
      <c r="G8" s="133"/>
    </row>
    <row r="9" spans="1:95" s="35" customFormat="1" ht="15.6" thickTop="1" thickBot="1" x14ac:dyDescent="0.35">
      <c r="A9" s="31">
        <v>2035</v>
      </c>
      <c r="B9" s="133"/>
      <c r="C9" s="133"/>
      <c r="D9" s="164"/>
      <c r="E9" s="165"/>
      <c r="F9" s="150"/>
      <c r="G9" s="133"/>
    </row>
    <row r="10" spans="1:95" s="35" customFormat="1" ht="15.6" thickTop="1" thickBot="1" x14ac:dyDescent="0.35">
      <c r="A10" s="31">
        <v>2036</v>
      </c>
      <c r="B10" s="133"/>
      <c r="C10" s="133"/>
      <c r="D10" s="164"/>
      <c r="E10" s="165"/>
      <c r="F10" s="150"/>
      <c r="G10" s="133"/>
    </row>
    <row r="11" spans="1:95" s="35" customFormat="1" ht="15.6" thickTop="1" thickBot="1" x14ac:dyDescent="0.35">
      <c r="A11" s="31">
        <v>2037</v>
      </c>
      <c r="B11" s="133"/>
      <c r="C11" s="133"/>
      <c r="D11" s="164"/>
      <c r="E11" s="165"/>
      <c r="F11" s="150"/>
      <c r="G11" s="133"/>
    </row>
    <row r="12" spans="1:95" s="35" customFormat="1" ht="15.6" thickTop="1" thickBot="1" x14ac:dyDescent="0.35">
      <c r="A12" s="31">
        <v>2038</v>
      </c>
      <c r="B12" s="133"/>
      <c r="C12" s="133"/>
      <c r="D12" s="164"/>
      <c r="E12" s="165"/>
      <c r="F12" s="150"/>
      <c r="G12" s="133"/>
    </row>
    <row r="13" spans="1:95" s="35" customFormat="1" ht="15.6" thickTop="1" thickBot="1" x14ac:dyDescent="0.35">
      <c r="A13" s="31">
        <v>2039</v>
      </c>
      <c r="B13" s="133"/>
      <c r="C13" s="133"/>
      <c r="D13" s="164"/>
      <c r="E13" s="165"/>
      <c r="F13" s="150"/>
      <c r="G13" s="133"/>
    </row>
    <row r="14" spans="1:95" s="35" customFormat="1" ht="15.6" thickTop="1" thickBot="1" x14ac:dyDescent="0.35">
      <c r="A14" s="31">
        <v>2040</v>
      </c>
      <c r="B14" s="133"/>
      <c r="C14" s="133"/>
      <c r="D14" s="164"/>
      <c r="E14" s="165"/>
      <c r="F14" s="150"/>
      <c r="G14" s="133"/>
    </row>
    <row r="15" spans="1:95" s="35" customFormat="1" ht="15.6" thickTop="1" thickBot="1" x14ac:dyDescent="0.35">
      <c r="A15" s="31">
        <v>2050</v>
      </c>
      <c r="B15" s="133"/>
      <c r="C15" s="133"/>
      <c r="D15" s="164"/>
      <c r="E15" s="165"/>
      <c r="F15" s="150"/>
      <c r="G15" s="133"/>
    </row>
    <row r="16" spans="1:95" s="35" customFormat="1" ht="15.6" thickTop="1" thickBot="1" x14ac:dyDescent="0.35">
      <c r="A16" s="31" t="s">
        <v>46</v>
      </c>
      <c r="B16" s="133"/>
      <c r="C16" s="133"/>
      <c r="D16" s="164"/>
      <c r="E16" s="165"/>
      <c r="F16" s="150"/>
      <c r="G16" s="133"/>
    </row>
    <row r="17" spans="1:1" s="21" customFormat="1" ht="15" thickTop="1" x14ac:dyDescent="0.3">
      <c r="A17" s="221"/>
    </row>
  </sheetData>
  <sheetProtection algorithmName="SHA-512" hashValue="1bDoKbnWQ4S9DtzwWfUEPjAvGW8oJlVC88rjEUAksdvv2yQ/jsOIn8nKeo7u8OTM3n5rfRqP6+iGaJUcxbJZAQ==" saltValue="31ey5EOrO5PvfGp73mTAQA==" spinCount="100000" sheet="1" objects="1" scenarios="1"/>
  <mergeCells count="2">
    <mergeCell ref="B1:F1"/>
    <mergeCell ref="B2:D2"/>
  </mergeCells>
  <pageMargins left="0.5" right="0.5" top="0.5" bottom="0.5" header="0.05" footer="0.05"/>
  <pageSetup orientation="landscape" r:id="rId1"/>
  <headerFooter>
    <oddHeader>&amp;LWater Supply Plan: Supporting Tables</oddHeader>
    <oddFooter>&amp;LTable 18:
Planned Storage&amp;R&amp;P</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01B2EE9-5116-4175-9548-85F31A6F5497}">
          <x14:formula1>
            <xm:f>Dropdown_Lists!$Q$3:$Q$10</xm:f>
          </x14:formula1>
          <xm:sqref>B4:B16</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6E65B-4AEA-443E-B766-D0147AFD7077}">
  <dimension ref="A1:DU35"/>
  <sheetViews>
    <sheetView workbookViewId="0"/>
  </sheetViews>
  <sheetFormatPr defaultColWidth="9.109375" defaultRowHeight="14.4" x14ac:dyDescent="0.3"/>
  <cols>
    <col min="1" max="1" width="24.33203125" style="1" customWidth="1"/>
    <col min="2" max="4" width="33.5546875" style="1" customWidth="1"/>
    <col min="5" max="6" width="34.109375" style="1" customWidth="1"/>
    <col min="7" max="7" width="34.109375" style="21" customWidth="1"/>
    <col min="8" max="8" width="24.109375" style="21" customWidth="1"/>
    <col min="9" max="9" width="28.33203125" style="21" customWidth="1"/>
    <col min="10" max="10" width="50.109375" style="21" customWidth="1"/>
    <col min="11" max="124" width="9.109375" style="21"/>
    <col min="125" max="16384" width="9.109375" style="1"/>
  </cols>
  <sheetData>
    <row r="1" spans="1:125" s="67" customFormat="1" ht="231.75" customHeight="1" x14ac:dyDescent="0.3">
      <c r="A1" s="114" t="s">
        <v>1013</v>
      </c>
      <c r="B1" s="433" t="s">
        <v>981</v>
      </c>
      <c r="C1" s="434"/>
      <c r="D1" s="434"/>
      <c r="E1" s="434"/>
      <c r="F1" s="435"/>
    </row>
    <row r="2" spans="1:125" s="66" customFormat="1" ht="100.95" customHeight="1" x14ac:dyDescent="0.3">
      <c r="B2" s="461" t="s">
        <v>988</v>
      </c>
      <c r="C2" s="460"/>
      <c r="D2" s="460"/>
      <c r="E2" s="255"/>
      <c r="F2" s="68"/>
      <c r="G2" s="68"/>
    </row>
    <row r="3" spans="1:125" s="196" customFormat="1" ht="57.6" x14ac:dyDescent="0.3">
      <c r="A3" s="356" t="s">
        <v>984</v>
      </c>
      <c r="B3" s="354" t="s">
        <v>54</v>
      </c>
      <c r="C3" s="354" t="s">
        <v>413</v>
      </c>
      <c r="D3" s="354" t="s">
        <v>251</v>
      </c>
      <c r="E3" s="356" t="s">
        <v>773</v>
      </c>
      <c r="F3" s="356" t="s">
        <v>774</v>
      </c>
      <c r="G3" s="356" t="s">
        <v>775</v>
      </c>
      <c r="H3" s="356" t="s">
        <v>49</v>
      </c>
      <c r="I3" s="358" t="s">
        <v>50</v>
      </c>
      <c r="J3" s="357" t="s">
        <v>55</v>
      </c>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c r="AL3" s="43"/>
    </row>
    <row r="4" spans="1:125" ht="15" thickBot="1" x14ac:dyDescent="0.35">
      <c r="A4" s="243">
        <v>2030</v>
      </c>
      <c r="B4" s="137"/>
      <c r="C4" s="137"/>
      <c r="D4" s="137"/>
      <c r="E4" s="149"/>
      <c r="F4" s="292">
        <f>+E4*1440</f>
        <v>0</v>
      </c>
      <c r="G4" s="292">
        <f>+F$4+'12_Current_Summary_Calculations'!$B$10</f>
        <v>0</v>
      </c>
      <c r="H4" s="166"/>
      <c r="I4" s="137"/>
      <c r="J4" s="137"/>
      <c r="DU4" s="21"/>
    </row>
    <row r="5" spans="1:125" s="35" customFormat="1" ht="15.6" thickTop="1" thickBot="1" x14ac:dyDescent="0.35">
      <c r="A5" s="31">
        <v>2031</v>
      </c>
      <c r="B5" s="167"/>
      <c r="C5" s="133"/>
      <c r="D5" s="167"/>
      <c r="E5" s="171"/>
      <c r="F5" s="296">
        <f>+E5*1440</f>
        <v>0</v>
      </c>
      <c r="G5" s="267">
        <f>+SUM(F$4:F5)+'12_Current_Summary_Calculations'!$B$10</f>
        <v>0</v>
      </c>
      <c r="H5" s="170"/>
      <c r="I5" s="162"/>
      <c r="J5" s="167"/>
      <c r="K5" s="211"/>
      <c r="L5" s="211"/>
      <c r="M5" s="211"/>
      <c r="N5" s="211"/>
      <c r="O5" s="211"/>
      <c r="P5" s="211"/>
      <c r="Q5" s="211"/>
      <c r="R5" s="211"/>
      <c r="S5" s="211"/>
      <c r="T5" s="211"/>
      <c r="U5" s="211"/>
      <c r="V5" s="211"/>
      <c r="W5" s="211"/>
      <c r="X5" s="211"/>
      <c r="Y5" s="211"/>
      <c r="Z5" s="211"/>
      <c r="AA5" s="211"/>
      <c r="AB5" s="211"/>
      <c r="AC5" s="211"/>
      <c r="AD5" s="211"/>
      <c r="AE5" s="211"/>
      <c r="AF5" s="211"/>
      <c r="AG5" s="211"/>
      <c r="AH5" s="211"/>
      <c r="AI5" s="211"/>
      <c r="AJ5" s="211"/>
      <c r="AK5" s="211"/>
      <c r="AL5" s="211"/>
    </row>
    <row r="6" spans="1:125" s="35" customFormat="1" ht="15.6" thickTop="1" thickBot="1" x14ac:dyDescent="0.35">
      <c r="A6" s="31">
        <v>2032</v>
      </c>
      <c r="B6" s="133"/>
      <c r="C6" s="133"/>
      <c r="D6" s="133"/>
      <c r="E6" s="169"/>
      <c r="F6" s="296">
        <f t="shared" ref="F6:F16" si="0">+E6*1440</f>
        <v>0</v>
      </c>
      <c r="G6" s="267">
        <f>+SUM(F$4:F6)+'12_Current_Summary_Calculations'!$B$10</f>
        <v>0</v>
      </c>
      <c r="H6" s="165"/>
      <c r="I6" s="142"/>
      <c r="J6" s="133"/>
      <c r="K6" s="211"/>
      <c r="L6" s="211"/>
      <c r="M6" s="211"/>
      <c r="N6" s="211"/>
      <c r="O6" s="211"/>
      <c r="P6" s="211"/>
      <c r="Q6" s="211"/>
      <c r="R6" s="211"/>
      <c r="S6" s="211"/>
      <c r="T6" s="211"/>
      <c r="U6" s="211"/>
      <c r="V6" s="211"/>
      <c r="W6" s="211"/>
      <c r="X6" s="211"/>
      <c r="Y6" s="211"/>
      <c r="Z6" s="211"/>
      <c r="AA6" s="211"/>
      <c r="AB6" s="211"/>
      <c r="AC6" s="211"/>
      <c r="AD6" s="211"/>
      <c r="AE6" s="211"/>
      <c r="AF6" s="211"/>
      <c r="AG6" s="211"/>
      <c r="AH6" s="211"/>
      <c r="AI6" s="211"/>
      <c r="AJ6" s="211"/>
      <c r="AK6" s="211"/>
      <c r="AL6" s="211"/>
    </row>
    <row r="7" spans="1:125" s="35" customFormat="1" ht="15.6" thickTop="1" thickBot="1" x14ac:dyDescent="0.35">
      <c r="A7" s="31">
        <v>2033</v>
      </c>
      <c r="B7" s="133"/>
      <c r="C7" s="133"/>
      <c r="D7" s="133"/>
      <c r="E7" s="169"/>
      <c r="F7" s="296">
        <f t="shared" si="0"/>
        <v>0</v>
      </c>
      <c r="G7" s="267">
        <f>+SUM(F$4:F7)+'12_Current_Summary_Calculations'!$B$10</f>
        <v>0</v>
      </c>
      <c r="H7" s="165"/>
      <c r="I7" s="142"/>
      <c r="J7" s="133"/>
      <c r="K7" s="211"/>
      <c r="L7" s="211"/>
      <c r="M7" s="211"/>
      <c r="N7" s="211"/>
      <c r="O7" s="211"/>
      <c r="P7" s="211"/>
      <c r="Q7" s="211"/>
      <c r="R7" s="211"/>
      <c r="S7" s="211"/>
      <c r="T7" s="211"/>
      <c r="U7" s="211"/>
      <c r="V7" s="211"/>
      <c r="W7" s="211"/>
      <c r="X7" s="211"/>
      <c r="Y7" s="211"/>
      <c r="Z7" s="211"/>
      <c r="AA7" s="211"/>
      <c r="AB7" s="211"/>
      <c r="AC7" s="211"/>
      <c r="AD7" s="211"/>
      <c r="AE7" s="211"/>
      <c r="AF7" s="211"/>
      <c r="AG7" s="211"/>
      <c r="AH7" s="211"/>
      <c r="AI7" s="211"/>
      <c r="AJ7" s="211"/>
      <c r="AK7" s="211"/>
      <c r="AL7" s="211"/>
    </row>
    <row r="8" spans="1:125" s="35" customFormat="1" ht="15.6" thickTop="1" thickBot="1" x14ac:dyDescent="0.35">
      <c r="A8" s="31">
        <v>2034</v>
      </c>
      <c r="B8" s="133"/>
      <c r="C8" s="133"/>
      <c r="D8" s="133"/>
      <c r="E8" s="169"/>
      <c r="F8" s="296">
        <f t="shared" si="0"/>
        <v>0</v>
      </c>
      <c r="G8" s="267">
        <f>+SUM(F$4:F8)+'12_Current_Summary_Calculations'!$B$10</f>
        <v>0</v>
      </c>
      <c r="H8" s="165"/>
      <c r="I8" s="142"/>
      <c r="J8" s="133"/>
      <c r="K8" s="211"/>
      <c r="L8" s="211"/>
      <c r="M8" s="211"/>
      <c r="N8" s="211"/>
      <c r="O8" s="211"/>
      <c r="P8" s="211"/>
      <c r="Q8" s="211"/>
      <c r="R8" s="211"/>
      <c r="S8" s="211"/>
      <c r="T8" s="211"/>
      <c r="U8" s="211"/>
      <c r="V8" s="211"/>
      <c r="W8" s="211"/>
      <c r="X8" s="211"/>
      <c r="Y8" s="211"/>
      <c r="Z8" s="211"/>
      <c r="AA8" s="211"/>
      <c r="AB8" s="211"/>
      <c r="AC8" s="211"/>
      <c r="AD8" s="211"/>
      <c r="AE8" s="211"/>
      <c r="AF8" s="211"/>
      <c r="AG8" s="211"/>
      <c r="AH8" s="211"/>
      <c r="AI8" s="211"/>
      <c r="AJ8" s="211"/>
      <c r="AK8" s="211"/>
      <c r="AL8" s="211"/>
    </row>
    <row r="9" spans="1:125" s="35" customFormat="1" ht="15.6" thickTop="1" thickBot="1" x14ac:dyDescent="0.35">
      <c r="A9" s="31">
        <v>2035</v>
      </c>
      <c r="B9" s="133"/>
      <c r="C9" s="133"/>
      <c r="D9" s="133"/>
      <c r="E9" s="169"/>
      <c r="F9" s="296">
        <f t="shared" si="0"/>
        <v>0</v>
      </c>
      <c r="G9" s="267">
        <f>+SUM(F$4:F9)+'12_Current_Summary_Calculations'!$B$10</f>
        <v>0</v>
      </c>
      <c r="H9" s="165"/>
      <c r="I9" s="142"/>
      <c r="J9" s="133"/>
      <c r="K9" s="211"/>
      <c r="L9" s="211"/>
      <c r="M9" s="211"/>
      <c r="N9" s="211"/>
      <c r="O9" s="211"/>
      <c r="P9" s="211"/>
      <c r="Q9" s="211"/>
      <c r="R9" s="211"/>
      <c r="S9" s="211"/>
      <c r="T9" s="211"/>
      <c r="U9" s="211"/>
      <c r="V9" s="211"/>
      <c r="W9" s="211"/>
      <c r="X9" s="211"/>
      <c r="Y9" s="211"/>
      <c r="Z9" s="211"/>
      <c r="AA9" s="211"/>
      <c r="AB9" s="211"/>
      <c r="AC9" s="211"/>
      <c r="AD9" s="211"/>
      <c r="AE9" s="211"/>
      <c r="AF9" s="211"/>
      <c r="AG9" s="211"/>
      <c r="AH9" s="211"/>
      <c r="AI9" s="211"/>
      <c r="AJ9" s="211"/>
      <c r="AK9" s="211"/>
      <c r="AL9" s="211"/>
    </row>
    <row r="10" spans="1:125" s="35" customFormat="1" ht="15.6" thickTop="1" thickBot="1" x14ac:dyDescent="0.35">
      <c r="A10" s="31">
        <v>2036</v>
      </c>
      <c r="B10" s="133"/>
      <c r="C10" s="133"/>
      <c r="D10" s="133"/>
      <c r="E10" s="169"/>
      <c r="F10" s="296">
        <f t="shared" si="0"/>
        <v>0</v>
      </c>
      <c r="G10" s="267">
        <f>+SUM(F$4:F10)+'12_Current_Summary_Calculations'!$B$10</f>
        <v>0</v>
      </c>
      <c r="H10" s="165"/>
      <c r="I10" s="142"/>
      <c r="J10" s="133"/>
      <c r="K10" s="211"/>
      <c r="L10" s="211"/>
      <c r="M10" s="211"/>
      <c r="N10" s="211"/>
      <c r="O10" s="211"/>
      <c r="P10" s="211"/>
      <c r="Q10" s="211"/>
      <c r="R10" s="211"/>
      <c r="S10" s="211"/>
      <c r="T10" s="211"/>
      <c r="U10" s="211"/>
      <c r="V10" s="211"/>
      <c r="W10" s="211"/>
      <c r="X10" s="211"/>
      <c r="Y10" s="211"/>
      <c r="Z10" s="211"/>
      <c r="AA10" s="211"/>
      <c r="AB10" s="211"/>
      <c r="AC10" s="211"/>
      <c r="AD10" s="211"/>
      <c r="AE10" s="211"/>
      <c r="AF10" s="211"/>
      <c r="AG10" s="211"/>
      <c r="AH10" s="211"/>
      <c r="AI10" s="211"/>
      <c r="AJ10" s="211"/>
      <c r="AK10" s="211"/>
      <c r="AL10" s="211"/>
    </row>
    <row r="11" spans="1:125" s="35" customFormat="1" ht="15.6" thickTop="1" thickBot="1" x14ac:dyDescent="0.35">
      <c r="A11" s="31">
        <v>2037</v>
      </c>
      <c r="B11" s="133"/>
      <c r="C11" s="133"/>
      <c r="D11" s="133"/>
      <c r="E11" s="169"/>
      <c r="F11" s="296">
        <f t="shared" si="0"/>
        <v>0</v>
      </c>
      <c r="G11" s="267">
        <f>+SUM(F$4:F11)+'12_Current_Summary_Calculations'!$B$10</f>
        <v>0</v>
      </c>
      <c r="H11" s="165"/>
      <c r="I11" s="142"/>
      <c r="J11" s="133"/>
      <c r="K11" s="211"/>
      <c r="L11" s="211"/>
      <c r="M11" s="211"/>
      <c r="N11" s="211"/>
      <c r="O11" s="211"/>
      <c r="P11" s="211"/>
      <c r="Q11" s="211"/>
      <c r="R11" s="211"/>
      <c r="S11" s="211"/>
      <c r="T11" s="211"/>
      <c r="U11" s="211"/>
      <c r="V11" s="211"/>
      <c r="W11" s="211"/>
      <c r="X11" s="211"/>
      <c r="Y11" s="211"/>
      <c r="Z11" s="211"/>
      <c r="AA11" s="211"/>
      <c r="AB11" s="211"/>
      <c r="AC11" s="211"/>
      <c r="AD11" s="211"/>
      <c r="AE11" s="211"/>
      <c r="AF11" s="211"/>
      <c r="AG11" s="211"/>
      <c r="AH11" s="211"/>
      <c r="AI11" s="211"/>
      <c r="AJ11" s="211"/>
      <c r="AK11" s="211"/>
      <c r="AL11" s="211"/>
    </row>
    <row r="12" spans="1:125" s="35" customFormat="1" ht="15.6" thickTop="1" thickBot="1" x14ac:dyDescent="0.35">
      <c r="A12" s="31">
        <v>2038</v>
      </c>
      <c r="B12" s="133"/>
      <c r="C12" s="133"/>
      <c r="D12" s="133"/>
      <c r="E12" s="169"/>
      <c r="F12" s="296">
        <f t="shared" si="0"/>
        <v>0</v>
      </c>
      <c r="G12" s="267">
        <f>+SUM(F$4:F12)+'12_Current_Summary_Calculations'!$B$10</f>
        <v>0</v>
      </c>
      <c r="H12" s="165"/>
      <c r="I12" s="142"/>
      <c r="J12" s="133"/>
      <c r="K12" s="211"/>
      <c r="L12" s="211"/>
      <c r="M12" s="211"/>
      <c r="N12" s="211"/>
      <c r="O12" s="211"/>
      <c r="P12" s="211"/>
      <c r="Q12" s="211"/>
      <c r="R12" s="211"/>
      <c r="S12" s="211"/>
      <c r="T12" s="211"/>
      <c r="U12" s="211"/>
      <c r="V12" s="211"/>
      <c r="W12" s="211"/>
      <c r="X12" s="211"/>
      <c r="Y12" s="211"/>
      <c r="Z12" s="211"/>
      <c r="AA12" s="211"/>
      <c r="AB12" s="211"/>
      <c r="AC12" s="211"/>
      <c r="AD12" s="211"/>
      <c r="AE12" s="211"/>
      <c r="AF12" s="211"/>
      <c r="AG12" s="211"/>
      <c r="AH12" s="211"/>
      <c r="AI12" s="211"/>
      <c r="AJ12" s="211"/>
      <c r="AK12" s="211"/>
      <c r="AL12" s="211"/>
    </row>
    <row r="13" spans="1:125" s="35" customFormat="1" ht="15.6" thickTop="1" thickBot="1" x14ac:dyDescent="0.35">
      <c r="A13" s="31">
        <v>2039</v>
      </c>
      <c r="B13" s="133"/>
      <c r="C13" s="133"/>
      <c r="D13" s="133"/>
      <c r="E13" s="169"/>
      <c r="F13" s="296">
        <f t="shared" si="0"/>
        <v>0</v>
      </c>
      <c r="G13" s="267">
        <f>+SUM(F$4:F13)+'12_Current_Summary_Calculations'!$B$10</f>
        <v>0</v>
      </c>
      <c r="H13" s="165"/>
      <c r="I13" s="142"/>
      <c r="J13" s="133"/>
      <c r="K13" s="211"/>
      <c r="L13" s="211"/>
      <c r="M13" s="211"/>
      <c r="N13" s="211"/>
      <c r="O13" s="211"/>
      <c r="P13" s="211"/>
      <c r="Q13" s="211"/>
      <c r="R13" s="211"/>
      <c r="S13" s="211"/>
      <c r="T13" s="211"/>
      <c r="U13" s="211"/>
      <c r="V13" s="211"/>
      <c r="W13" s="211"/>
      <c r="X13" s="211"/>
      <c r="Y13" s="211"/>
      <c r="Z13" s="211"/>
      <c r="AA13" s="211"/>
      <c r="AB13" s="211"/>
      <c r="AC13" s="211"/>
      <c r="AD13" s="211"/>
      <c r="AE13" s="211"/>
      <c r="AF13" s="211"/>
      <c r="AG13" s="211"/>
      <c r="AH13" s="211"/>
      <c r="AI13" s="211"/>
      <c r="AJ13" s="211"/>
      <c r="AK13" s="211"/>
      <c r="AL13" s="211"/>
    </row>
    <row r="14" spans="1:125" s="35" customFormat="1" ht="15.6" thickTop="1" thickBot="1" x14ac:dyDescent="0.35">
      <c r="A14" s="31">
        <v>2040</v>
      </c>
      <c r="B14" s="133"/>
      <c r="C14" s="133"/>
      <c r="D14" s="133"/>
      <c r="E14" s="169"/>
      <c r="F14" s="296">
        <f t="shared" si="0"/>
        <v>0</v>
      </c>
      <c r="G14" s="267">
        <f>+SUM(F$4:F14)+'12_Current_Summary_Calculations'!$B$10</f>
        <v>0</v>
      </c>
      <c r="H14" s="165"/>
      <c r="I14" s="142"/>
      <c r="J14" s="133"/>
      <c r="K14" s="211"/>
      <c r="L14" s="211"/>
      <c r="M14" s="211"/>
      <c r="N14" s="211"/>
      <c r="O14" s="211"/>
      <c r="P14" s="211"/>
      <c r="Q14" s="211"/>
      <c r="R14" s="211"/>
      <c r="S14" s="211"/>
      <c r="T14" s="211"/>
      <c r="U14" s="211"/>
      <c r="V14" s="211"/>
      <c r="W14" s="211"/>
      <c r="X14" s="211"/>
      <c r="Y14" s="211"/>
      <c r="Z14" s="211"/>
      <c r="AA14" s="211"/>
      <c r="AB14" s="211"/>
      <c r="AC14" s="211"/>
      <c r="AD14" s="211"/>
      <c r="AE14" s="211"/>
      <c r="AF14" s="211"/>
      <c r="AG14" s="211"/>
      <c r="AH14" s="211"/>
      <c r="AI14" s="211"/>
      <c r="AJ14" s="211"/>
      <c r="AK14" s="211"/>
      <c r="AL14" s="211"/>
    </row>
    <row r="15" spans="1:125" s="35" customFormat="1" ht="15.6" thickTop="1" thickBot="1" x14ac:dyDescent="0.35">
      <c r="A15" s="31">
        <v>2050</v>
      </c>
      <c r="B15" s="133"/>
      <c r="C15" s="133"/>
      <c r="D15" s="133"/>
      <c r="E15" s="169"/>
      <c r="F15" s="296">
        <f t="shared" si="0"/>
        <v>0</v>
      </c>
      <c r="G15" s="267">
        <f>+SUM(F$4:F15)+'12_Current_Summary_Calculations'!$B$10</f>
        <v>0</v>
      </c>
      <c r="H15" s="165"/>
      <c r="I15" s="142"/>
      <c r="J15" s="133"/>
      <c r="K15" s="211"/>
      <c r="L15" s="211"/>
      <c r="M15" s="211"/>
      <c r="N15" s="211"/>
      <c r="O15" s="211"/>
      <c r="P15" s="211"/>
      <c r="Q15" s="211"/>
      <c r="R15" s="211"/>
      <c r="S15" s="211"/>
      <c r="T15" s="211"/>
      <c r="U15" s="211"/>
      <c r="V15" s="211"/>
      <c r="W15" s="211"/>
      <c r="X15" s="211"/>
      <c r="Y15" s="211"/>
      <c r="Z15" s="211"/>
      <c r="AA15" s="211"/>
      <c r="AB15" s="211"/>
      <c r="AC15" s="211"/>
      <c r="AD15" s="211"/>
      <c r="AE15" s="211"/>
      <c r="AF15" s="211"/>
      <c r="AG15" s="211"/>
      <c r="AH15" s="211"/>
      <c r="AI15" s="211"/>
      <c r="AJ15" s="211"/>
      <c r="AK15" s="211"/>
      <c r="AL15" s="211"/>
    </row>
    <row r="16" spans="1:125" s="35" customFormat="1" ht="15.6" thickTop="1" thickBot="1" x14ac:dyDescent="0.35">
      <c r="A16" s="31" t="s">
        <v>46</v>
      </c>
      <c r="B16" s="133"/>
      <c r="C16" s="133"/>
      <c r="D16" s="133"/>
      <c r="E16" s="169"/>
      <c r="F16" s="296">
        <f t="shared" si="0"/>
        <v>0</v>
      </c>
      <c r="G16" s="267">
        <f>+SUM(F$4:F16)+'12_Current_Summary_Calculations'!$B$10</f>
        <v>0</v>
      </c>
      <c r="H16" s="165"/>
      <c r="I16" s="142"/>
      <c r="J16" s="133"/>
      <c r="K16" s="211"/>
      <c r="L16" s="211"/>
      <c r="M16" s="211"/>
      <c r="N16" s="211"/>
      <c r="O16" s="211"/>
      <c r="P16" s="211"/>
      <c r="Q16" s="211"/>
      <c r="R16" s="211"/>
      <c r="S16" s="211"/>
      <c r="T16" s="211"/>
      <c r="U16" s="211"/>
      <c r="V16" s="211"/>
      <c r="W16" s="211"/>
      <c r="X16" s="211"/>
      <c r="Y16" s="211"/>
      <c r="Z16" s="211"/>
      <c r="AA16" s="211"/>
      <c r="AB16" s="211"/>
      <c r="AC16" s="211"/>
      <c r="AD16" s="211"/>
      <c r="AE16" s="211"/>
      <c r="AF16" s="211"/>
      <c r="AG16" s="211"/>
      <c r="AH16" s="211"/>
      <c r="AI16" s="211"/>
      <c r="AJ16" s="211"/>
      <c r="AK16" s="211"/>
      <c r="AL16" s="211"/>
    </row>
    <row r="17" spans="1:1" s="21" customFormat="1" ht="15" thickTop="1" x14ac:dyDescent="0.3">
      <c r="A17" s="221"/>
    </row>
    <row r="18" spans="1:1" s="21" customFormat="1" x14ac:dyDescent="0.3"/>
    <row r="19" spans="1:1" s="21" customFormat="1" x14ac:dyDescent="0.3"/>
    <row r="20" spans="1:1" s="21" customFormat="1" x14ac:dyDescent="0.3"/>
    <row r="21" spans="1:1" s="21" customFormat="1" x14ac:dyDescent="0.3"/>
    <row r="22" spans="1:1" s="21" customFormat="1" x14ac:dyDescent="0.3"/>
    <row r="23" spans="1:1" s="21" customFormat="1" x14ac:dyDescent="0.3"/>
    <row r="24" spans="1:1" s="21" customFormat="1" x14ac:dyDescent="0.3"/>
    <row r="25" spans="1:1" s="21" customFormat="1" x14ac:dyDescent="0.3"/>
    <row r="26" spans="1:1" s="21" customFormat="1" x14ac:dyDescent="0.3"/>
    <row r="27" spans="1:1" s="21" customFormat="1" x14ac:dyDescent="0.3"/>
    <row r="28" spans="1:1" s="21" customFormat="1" x14ac:dyDescent="0.3"/>
    <row r="29" spans="1:1" s="21" customFormat="1" x14ac:dyDescent="0.3"/>
    <row r="30" spans="1:1" s="21" customFormat="1" x14ac:dyDescent="0.3"/>
    <row r="31" spans="1:1" s="21" customFormat="1" x14ac:dyDescent="0.3"/>
    <row r="32" spans="1:1" s="21" customFormat="1" x14ac:dyDescent="0.3"/>
    <row r="33" s="21" customFormat="1" x14ac:dyDescent="0.3"/>
    <row r="34" s="21" customFormat="1" x14ac:dyDescent="0.3"/>
    <row r="35" s="21" customFormat="1" x14ac:dyDescent="0.3"/>
  </sheetData>
  <sheetProtection algorithmName="SHA-512" hashValue="ZH4RC39iJ+LN9F4A2diaBbJpVXaTvs/5E1JbjrfezMQKSRGqL4PqSmS2VRruKEP5zbPJ/+8ZyT9e7Qo+KGcYcg==" saltValue="QN2Z6QEXFGrUK64oU014Tg==" spinCount="100000" sheet="1" objects="1" scenarios="1"/>
  <mergeCells count="2">
    <mergeCell ref="B1:F1"/>
    <mergeCell ref="B2:D2"/>
  </mergeCells>
  <pageMargins left="0.5" right="0.5" top="0.5" bottom="0.5" header="0.05" footer="0.05"/>
  <pageSetup orientation="landscape" r:id="rId1"/>
  <headerFooter>
    <oddHeader>&amp;LWater Supply Plan: Supporting Tables</oddHeader>
    <oddFooter>&amp;LTable 19:
Planned Sources&amp;R&amp;P</oddFooter>
  </headerFooter>
  <ignoredErrors>
    <ignoredError sqref="G4" calculatedColumn="1"/>
  </ignoredErrors>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8DA60D4-0682-4BB7-8973-715BCA3BD895}">
          <x14:formula1>
            <xm:f>Dropdown_Lists!$Q$3:$Q$10</xm:f>
          </x14:formula1>
          <xm:sqref>B4:B16</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D2FD0B-33ED-4156-9AB7-D899A308CC19}">
  <dimension ref="A1:DC61"/>
  <sheetViews>
    <sheetView workbookViewId="0"/>
  </sheetViews>
  <sheetFormatPr defaultColWidth="9.109375" defaultRowHeight="14.4" x14ac:dyDescent="0.3"/>
  <cols>
    <col min="1" max="1" width="24.33203125" style="1" customWidth="1"/>
    <col min="2" max="3" width="21.109375" style="1" customWidth="1"/>
    <col min="4" max="4" width="18.88671875" style="1" customWidth="1"/>
    <col min="5" max="5" width="20.33203125" style="1" customWidth="1"/>
    <col min="6" max="6" width="21.109375" style="1" customWidth="1"/>
    <col min="7" max="107" width="9.109375" style="21"/>
    <col min="108" max="16384" width="9.109375" style="1"/>
  </cols>
  <sheetData>
    <row r="1" spans="1:85" s="65" customFormat="1" ht="246.75" customHeight="1" thickBot="1" x14ac:dyDescent="0.35">
      <c r="A1" s="96" t="s">
        <v>1014</v>
      </c>
      <c r="B1" s="441" t="s">
        <v>980</v>
      </c>
      <c r="C1" s="442"/>
      <c r="D1" s="442"/>
      <c r="E1" s="442"/>
      <c r="F1" s="443"/>
    </row>
    <row r="2" spans="1:85" s="66" customFormat="1" ht="67.2" customHeight="1" x14ac:dyDescent="0.3">
      <c r="A2" s="242"/>
      <c r="B2" s="430" t="s">
        <v>985</v>
      </c>
      <c r="C2" s="431"/>
      <c r="D2" s="431"/>
      <c r="E2" s="431"/>
      <c r="F2" s="431"/>
    </row>
    <row r="3" spans="1:85" s="196" customFormat="1" ht="43.2" x14ac:dyDescent="0.3">
      <c r="A3" s="356" t="s">
        <v>984</v>
      </c>
      <c r="B3" s="354" t="s">
        <v>56</v>
      </c>
      <c r="C3" s="354" t="s">
        <v>413</v>
      </c>
      <c r="D3" s="356" t="s">
        <v>49</v>
      </c>
      <c r="E3" s="356" t="s">
        <v>50</v>
      </c>
      <c r="F3" s="357" t="s">
        <v>414</v>
      </c>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row>
    <row r="4" spans="1:85" ht="15" thickBot="1" x14ac:dyDescent="0.35">
      <c r="A4" s="243">
        <v>2030</v>
      </c>
      <c r="B4" s="137"/>
      <c r="C4" s="137"/>
      <c r="D4" s="166"/>
      <c r="E4" s="140"/>
      <c r="F4" s="137"/>
    </row>
    <row r="5" spans="1:85" s="35" customFormat="1" ht="15.6" thickTop="1" thickBot="1" x14ac:dyDescent="0.35">
      <c r="A5" s="31">
        <v>2031</v>
      </c>
      <c r="B5" s="167"/>
      <c r="C5" s="133"/>
      <c r="D5" s="170"/>
      <c r="E5" s="172"/>
      <c r="F5" s="167"/>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row>
    <row r="6" spans="1:85" s="35" customFormat="1" ht="15.6" thickTop="1" thickBot="1" x14ac:dyDescent="0.35">
      <c r="A6" s="31">
        <v>2032</v>
      </c>
      <c r="B6" s="133"/>
      <c r="C6" s="133"/>
      <c r="D6" s="165"/>
      <c r="E6" s="145"/>
      <c r="F6" s="133"/>
      <c r="G6" s="21"/>
      <c r="H6" s="21"/>
      <c r="I6" s="21"/>
      <c r="J6" s="21"/>
      <c r="K6" s="21"/>
      <c r="L6" s="21"/>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c r="AX6" s="21"/>
      <c r="AY6" s="21"/>
      <c r="AZ6" s="21"/>
      <c r="BA6" s="21"/>
      <c r="BB6" s="21"/>
      <c r="BC6" s="21"/>
      <c r="BD6" s="2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row>
    <row r="7" spans="1:85" s="35" customFormat="1" ht="15.6" thickTop="1" thickBot="1" x14ac:dyDescent="0.35">
      <c r="A7" s="31">
        <v>2033</v>
      </c>
      <c r="B7" s="133"/>
      <c r="C7" s="133"/>
      <c r="D7" s="165"/>
      <c r="E7" s="145"/>
      <c r="F7" s="133"/>
      <c r="G7" s="21"/>
      <c r="H7" s="21"/>
      <c r="I7" s="21"/>
      <c r="J7" s="21"/>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2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row>
    <row r="8" spans="1:85" s="35" customFormat="1" ht="15.6" thickTop="1" thickBot="1" x14ac:dyDescent="0.35">
      <c r="A8" s="31">
        <v>2034</v>
      </c>
      <c r="B8" s="133"/>
      <c r="C8" s="133"/>
      <c r="D8" s="165"/>
      <c r="E8" s="145"/>
      <c r="F8" s="133"/>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row>
    <row r="9" spans="1:85" s="35" customFormat="1" ht="15.6" thickTop="1" thickBot="1" x14ac:dyDescent="0.35">
      <c r="A9" s="31">
        <v>2035</v>
      </c>
      <c r="B9" s="133"/>
      <c r="C9" s="133"/>
      <c r="D9" s="165"/>
      <c r="E9" s="145"/>
      <c r="F9" s="133"/>
      <c r="G9" s="21"/>
      <c r="H9" s="21"/>
      <c r="I9" s="21"/>
      <c r="J9" s="21"/>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c r="BB9" s="21"/>
      <c r="BC9" s="21"/>
      <c r="BD9" s="2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row>
    <row r="10" spans="1:85" s="35" customFormat="1" ht="15.6" thickTop="1" thickBot="1" x14ac:dyDescent="0.35">
      <c r="A10" s="31">
        <v>2036</v>
      </c>
      <c r="B10" s="133"/>
      <c r="C10" s="133"/>
      <c r="D10" s="165"/>
      <c r="E10" s="145"/>
      <c r="F10" s="133"/>
      <c r="G10" s="21"/>
      <c r="H10" s="21"/>
      <c r="I10" s="21"/>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row>
    <row r="11" spans="1:85" s="35" customFormat="1" ht="15.6" thickTop="1" thickBot="1" x14ac:dyDescent="0.35">
      <c r="A11" s="31">
        <v>2037</v>
      </c>
      <c r="B11" s="133"/>
      <c r="C11" s="133"/>
      <c r="D11" s="165"/>
      <c r="E11" s="145"/>
      <c r="F11" s="133"/>
      <c r="G11" s="21"/>
      <c r="H11" s="21"/>
      <c r="I11" s="21"/>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row>
    <row r="12" spans="1:85" s="35" customFormat="1" ht="15.6" thickTop="1" thickBot="1" x14ac:dyDescent="0.35">
      <c r="A12" s="31">
        <v>2038</v>
      </c>
      <c r="B12" s="133"/>
      <c r="C12" s="133"/>
      <c r="D12" s="165"/>
      <c r="E12" s="145"/>
      <c r="F12" s="133"/>
      <c r="G12" s="21"/>
      <c r="H12" s="21"/>
      <c r="I12" s="21"/>
      <c r="J12" s="21"/>
      <c r="K12" s="21"/>
      <c r="L12" s="21"/>
      <c r="M12" s="21"/>
      <c r="N12" s="21"/>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21"/>
      <c r="AQ12" s="21"/>
      <c r="AR12" s="21"/>
      <c r="AS12" s="21"/>
      <c r="AT12" s="21"/>
      <c r="AU12" s="21"/>
      <c r="AV12" s="21"/>
      <c r="AW12" s="21"/>
      <c r="AX12" s="21"/>
      <c r="AY12" s="21"/>
      <c r="AZ12" s="21"/>
      <c r="BA12" s="21"/>
      <c r="BB12" s="21"/>
      <c r="BC12" s="21"/>
      <c r="BD12" s="2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row>
    <row r="13" spans="1:85" s="35" customFormat="1" ht="15.6" thickTop="1" thickBot="1" x14ac:dyDescent="0.35">
      <c r="A13" s="31">
        <v>2039</v>
      </c>
      <c r="B13" s="133"/>
      <c r="C13" s="133"/>
      <c r="D13" s="165"/>
      <c r="E13" s="145"/>
      <c r="F13" s="133"/>
      <c r="G13" s="21"/>
      <c r="H13" s="21"/>
      <c r="I13" s="21"/>
      <c r="J13" s="21"/>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21"/>
      <c r="AQ13" s="21"/>
      <c r="AR13" s="21"/>
      <c r="AS13" s="21"/>
      <c r="AT13" s="21"/>
      <c r="AU13" s="21"/>
      <c r="AV13" s="21"/>
      <c r="AW13" s="21"/>
      <c r="AX13" s="21"/>
      <c r="AY13" s="21"/>
      <c r="AZ13" s="21"/>
      <c r="BA13" s="21"/>
      <c r="BB13" s="21"/>
      <c r="BC13" s="21"/>
      <c r="BD13" s="2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row>
    <row r="14" spans="1:85" s="35" customFormat="1" ht="15.6" thickTop="1" thickBot="1" x14ac:dyDescent="0.35">
      <c r="A14" s="31">
        <v>2040</v>
      </c>
      <c r="B14" s="133"/>
      <c r="C14" s="133"/>
      <c r="D14" s="165"/>
      <c r="E14" s="145"/>
      <c r="F14" s="133"/>
      <c r="G14" s="21"/>
      <c r="H14" s="21"/>
      <c r="I14" s="21"/>
      <c r="J14" s="21"/>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c r="BB14" s="21"/>
      <c r="BC14" s="21"/>
      <c r="BD14" s="2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row>
    <row r="15" spans="1:85" s="35" customFormat="1" ht="15.6" thickTop="1" thickBot="1" x14ac:dyDescent="0.35">
      <c r="A15" s="31">
        <v>2050</v>
      </c>
      <c r="B15" s="133"/>
      <c r="C15" s="133"/>
      <c r="D15" s="165"/>
      <c r="E15" s="145"/>
      <c r="F15" s="133"/>
      <c r="G15" s="21"/>
      <c r="H15" s="21"/>
      <c r="I15" s="21"/>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row>
    <row r="16" spans="1:85" s="35" customFormat="1" ht="15.6" thickTop="1" thickBot="1" x14ac:dyDescent="0.35">
      <c r="A16" s="31" t="s">
        <v>46</v>
      </c>
      <c r="B16" s="133"/>
      <c r="C16" s="133"/>
      <c r="D16" s="165"/>
      <c r="E16" s="145"/>
      <c r="F16" s="133"/>
      <c r="G16" s="21"/>
      <c r="H16" s="21"/>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c r="BD16" s="2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row>
    <row r="17" spans="1:1" s="21" customFormat="1" ht="15" thickTop="1" x14ac:dyDescent="0.3">
      <c r="A17" s="221"/>
    </row>
    <row r="18" spans="1:1" s="21" customFormat="1" x14ac:dyDescent="0.3"/>
    <row r="19" spans="1:1" s="21" customFormat="1" x14ac:dyDescent="0.3"/>
    <row r="20" spans="1:1" s="21" customFormat="1" x14ac:dyDescent="0.3"/>
    <row r="21" spans="1:1" s="21" customFormat="1" x14ac:dyDescent="0.3"/>
    <row r="22" spans="1:1" s="21" customFormat="1" x14ac:dyDescent="0.3"/>
    <row r="23" spans="1:1" s="21" customFormat="1" x14ac:dyDescent="0.3"/>
    <row r="24" spans="1:1" s="21" customFormat="1" x14ac:dyDescent="0.3"/>
    <row r="25" spans="1:1" s="21" customFormat="1" x14ac:dyDescent="0.3"/>
    <row r="26" spans="1:1" s="21" customFormat="1" x14ac:dyDescent="0.3"/>
    <row r="27" spans="1:1" s="21" customFormat="1" x14ac:dyDescent="0.3"/>
    <row r="28" spans="1:1" s="21" customFormat="1" x14ac:dyDescent="0.3"/>
    <row r="29" spans="1:1" s="21" customFormat="1" x14ac:dyDescent="0.3"/>
    <row r="30" spans="1:1" s="21" customFormat="1" x14ac:dyDescent="0.3"/>
    <row r="31" spans="1:1" s="21" customFormat="1" x14ac:dyDescent="0.3"/>
    <row r="32" spans="1:1" s="21" customFormat="1" x14ac:dyDescent="0.3"/>
    <row r="33" s="21" customFormat="1" x14ac:dyDescent="0.3"/>
    <row r="34" s="21" customFormat="1" x14ac:dyDescent="0.3"/>
    <row r="35" s="21" customFormat="1" x14ac:dyDescent="0.3"/>
    <row r="36" s="21" customFormat="1" x14ac:dyDescent="0.3"/>
    <row r="37" s="21" customFormat="1" x14ac:dyDescent="0.3"/>
    <row r="38" s="21" customFormat="1" x14ac:dyDescent="0.3"/>
    <row r="39" s="21" customFormat="1" x14ac:dyDescent="0.3"/>
    <row r="40" s="21" customFormat="1" x14ac:dyDescent="0.3"/>
    <row r="41" s="21" customFormat="1" x14ac:dyDescent="0.3"/>
    <row r="42" s="21" customFormat="1" x14ac:dyDescent="0.3"/>
    <row r="43" s="21" customFormat="1" x14ac:dyDescent="0.3"/>
    <row r="44" s="21" customFormat="1" x14ac:dyDescent="0.3"/>
    <row r="45" s="21" customFormat="1" x14ac:dyDescent="0.3"/>
    <row r="46" s="21" customFormat="1" x14ac:dyDescent="0.3"/>
    <row r="47" s="21" customFormat="1" x14ac:dyDescent="0.3"/>
    <row r="48" s="21" customFormat="1" x14ac:dyDescent="0.3"/>
    <row r="49" s="21" customFormat="1" x14ac:dyDescent="0.3"/>
    <row r="50" s="21" customFormat="1" x14ac:dyDescent="0.3"/>
    <row r="51" s="21" customFormat="1" x14ac:dyDescent="0.3"/>
    <row r="52" s="21" customFormat="1" x14ac:dyDescent="0.3"/>
    <row r="53" s="21" customFormat="1" x14ac:dyDescent="0.3"/>
    <row r="54" s="21" customFormat="1" x14ac:dyDescent="0.3"/>
    <row r="55" s="21" customFormat="1" x14ac:dyDescent="0.3"/>
    <row r="56" s="21" customFormat="1" x14ac:dyDescent="0.3"/>
    <row r="57" s="21" customFormat="1" x14ac:dyDescent="0.3"/>
    <row r="58" s="21" customFormat="1" x14ac:dyDescent="0.3"/>
    <row r="59" s="21" customFormat="1" x14ac:dyDescent="0.3"/>
    <row r="60" s="21" customFormat="1" x14ac:dyDescent="0.3"/>
    <row r="61" s="21" customFormat="1" x14ac:dyDescent="0.3"/>
  </sheetData>
  <sheetProtection algorithmName="SHA-512" hashValue="76XXx8KkOud6sPPXOY2C425GoGQwrdZSBiNGmQdrN9X4ah4WNpXWFBOCcnMgnEbh5RMWr9vwgleAVoKQC1KGsA==" saltValue="7hRxQH4sZK6XkZ1cKn66MA==" spinCount="100000" sheet="1" objects="1" scenarios="1"/>
  <mergeCells count="2">
    <mergeCell ref="B1:F1"/>
    <mergeCell ref="B2:F2"/>
  </mergeCells>
  <pageMargins left="0.5" right="0.5" top="0.5" bottom="0.5" header="0.05" footer="0.05"/>
  <pageSetup orientation="landscape" r:id="rId1"/>
  <headerFooter>
    <oddHeader>&amp;LWater Supply Plan: Supporting Tables</oddHeader>
    <oddFooter>&amp;LTable 20:
Planned Distribution, Pressure Zones&amp;R&amp;P</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D4CC831D-A7D5-4603-8120-60D4FE3749B3}">
          <x14:formula1>
            <xm:f>Dropdown_Lists!$Q$3:$Q$10</xm:f>
          </x14:formula1>
          <xm:sqref>B4:B16</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A2440-4B35-4941-9071-76FD5E0FECF5}">
  <dimension ref="A1:BZ319"/>
  <sheetViews>
    <sheetView workbookViewId="0">
      <selection activeCell="L15" sqref="L15"/>
    </sheetView>
  </sheetViews>
  <sheetFormatPr defaultColWidth="9.109375" defaultRowHeight="14.4" x14ac:dyDescent="0.3"/>
  <cols>
    <col min="1" max="1" width="52.33203125" style="1" customWidth="1"/>
    <col min="2" max="13" width="18.109375" style="1" customWidth="1"/>
    <col min="14" max="14" width="77.88671875" style="21" customWidth="1"/>
    <col min="15" max="16" width="9.109375" style="21"/>
    <col min="17" max="17" width="50.88671875" style="21" customWidth="1"/>
    <col min="18" max="78" width="9.109375" style="21"/>
    <col min="79" max="16384" width="9.109375" style="1"/>
  </cols>
  <sheetData>
    <row r="1" spans="1:14" s="63" customFormat="1" ht="144" customHeight="1" x14ac:dyDescent="0.3">
      <c r="A1" s="114" t="s">
        <v>1015</v>
      </c>
      <c r="B1" s="433" t="s">
        <v>699</v>
      </c>
      <c r="C1" s="434"/>
      <c r="D1" s="434"/>
      <c r="E1" s="434"/>
      <c r="F1" s="434"/>
      <c r="G1" s="434"/>
      <c r="H1" s="434"/>
      <c r="I1" s="434"/>
      <c r="J1" s="434"/>
      <c r="K1" s="434"/>
      <c r="L1" s="434"/>
      <c r="M1" s="435"/>
    </row>
    <row r="2" spans="1:14" s="404" customFormat="1" ht="74.25" customHeight="1" x14ac:dyDescent="0.3">
      <c r="B2" s="462" t="s">
        <v>235</v>
      </c>
      <c r="C2" s="463"/>
      <c r="D2" s="463"/>
      <c r="E2" s="463"/>
      <c r="F2" s="405"/>
      <c r="G2" s="405"/>
      <c r="H2" s="405"/>
      <c r="I2" s="405"/>
      <c r="J2" s="405"/>
      <c r="K2" s="405"/>
      <c r="L2" s="405"/>
      <c r="M2" s="405"/>
    </row>
    <row r="3" spans="1:14" s="21" customFormat="1" x14ac:dyDescent="0.3">
      <c r="A3" s="354" t="s">
        <v>44</v>
      </c>
      <c r="B3" s="406" t="s">
        <v>1020</v>
      </c>
      <c r="C3" s="406" t="s">
        <v>1021</v>
      </c>
      <c r="D3" s="406" t="s">
        <v>1022</v>
      </c>
      <c r="E3" s="406" t="s">
        <v>1023</v>
      </c>
      <c r="F3" s="406" t="s">
        <v>1024</v>
      </c>
      <c r="G3" s="406" t="s">
        <v>1025</v>
      </c>
      <c r="H3" s="406" t="s">
        <v>1026</v>
      </c>
      <c r="I3" s="406" t="s">
        <v>1027</v>
      </c>
      <c r="J3" s="406" t="s">
        <v>1028</v>
      </c>
      <c r="K3" s="406" t="s">
        <v>1029</v>
      </c>
      <c r="L3" s="406" t="s">
        <v>1030</v>
      </c>
      <c r="M3" s="406" t="s">
        <v>1031</v>
      </c>
      <c r="N3" s="355" t="s">
        <v>19</v>
      </c>
    </row>
    <row r="4" spans="1:14" ht="29.4" thickBot="1" x14ac:dyDescent="0.35">
      <c r="A4" s="407" t="s">
        <v>1060</v>
      </c>
      <c r="B4" s="266">
        <f>(SUMIFS('11_Current_Sources'!$N$4:$N$34,'11_Current_Sources'!$G$4:$G$34,"Active",'11_Current_Sources'!$E$4:$E$34,"Pumping (well/intake/interconnection)")+SUMIFS('11_Current_Sources'!$N$4:$N$34,'11_Current_Sources'!$G$4:$G$34,"Emergency only",'11_Current_Sources'!$E$4:$E$34,"Pumping (well/intake/interconnection)"))/365</f>
        <v>0</v>
      </c>
      <c r="C4" s="266">
        <f>(SUMIFS('11_Current_Sources'!$N$4:$N$34,'11_Current_Sources'!$G$4:$G$34,"Active",'11_Current_Sources'!$E$4:$E$34,"Pumping (well/intake/interconnection)")+SUMIFS('11_Current_Sources'!$N$4:$N$34,'11_Current_Sources'!$G$4:$G$34,"Emergency only",'11_Current_Sources'!$E$4:$E$34,"Pumping (well/intake/interconnection)"))/365</f>
        <v>0</v>
      </c>
      <c r="D4" s="266">
        <f>(SUMIFS('11_Current_Sources'!$N$4:$N$34,'11_Current_Sources'!$G$4:$G$34,"Active",'11_Current_Sources'!$E$4:$E$34,"Pumping (well/intake/interconnection)")+SUMIFS('11_Current_Sources'!$N$4:$N$34,'11_Current_Sources'!$G$4:$G$34,"Emergency only",'11_Current_Sources'!$E$4:$E$34,"Pumping (well/intake/interconnection)"))/365</f>
        <v>0</v>
      </c>
      <c r="E4" s="266">
        <f>(SUMIFS('11_Current_Sources'!$N$4:$N$34,'11_Current_Sources'!$G$4:$G$34,"Active",'11_Current_Sources'!$E$4:$E$34,"Pumping (well/intake/interconnection)")+SUMIFS('11_Current_Sources'!$N$4:$N$34,'11_Current_Sources'!$G$4:$G$34,"Emergency only",'11_Current_Sources'!$E$4:$E$34,"Pumping (well/intake/interconnection)"))/365</f>
        <v>0</v>
      </c>
      <c r="F4" s="266">
        <f>(SUMIFS('11_Current_Sources'!$N$4:$N$34,'11_Current_Sources'!$G$4:$G$34,"Active",'11_Current_Sources'!$E$4:$E$34,"Pumping (well/intake/interconnection)")+SUMIFS('11_Current_Sources'!$N$4:$N$34,'11_Current_Sources'!$G$4:$G$34,"Emergency only",'11_Current_Sources'!$E$4:$E$34,"Pumping (well/intake/interconnection)"))/365</f>
        <v>0</v>
      </c>
      <c r="G4" s="266">
        <f>(SUMIFS('11_Current_Sources'!$N$4:$N$34,'11_Current_Sources'!$G$4:$G$34,"Active",'11_Current_Sources'!$E$4:$E$34,"Pumping (well/intake/interconnection)")+SUMIFS('11_Current_Sources'!$N$4:$N$34,'11_Current_Sources'!$G$4:$G$34,"Emergency only",'11_Current_Sources'!$E$4:$E$34,"Pumping (well/intake/interconnection)"))/365</f>
        <v>0</v>
      </c>
      <c r="H4" s="266">
        <f>(SUMIFS('11_Current_Sources'!$N$4:$N$34,'11_Current_Sources'!$G$4:$G$34,"Active",'11_Current_Sources'!$E$4:$E$34,"Pumping (well/intake/interconnection)")+SUMIFS('11_Current_Sources'!$N$4:$N$34,'11_Current_Sources'!$G$4:$G$34,"Emergency only",'11_Current_Sources'!$E$4:$E$34,"Pumping (well/intake/interconnection)"))/365</f>
        <v>0</v>
      </c>
      <c r="I4" s="266">
        <f>(SUMIFS('11_Current_Sources'!$N$4:$N$34,'11_Current_Sources'!$G$4:$G$34,"Active",'11_Current_Sources'!$E$4:$E$34,"Pumping (well/intake/interconnection)")+SUMIFS('11_Current_Sources'!$N$4:$N$34,'11_Current_Sources'!$G$4:$G$34,"Emergency only",'11_Current_Sources'!$E$4:$E$34,"Pumping (well/intake/interconnection)"))/365</f>
        <v>0</v>
      </c>
      <c r="J4" s="266">
        <f>(SUMIFS('11_Current_Sources'!$N$4:$N$34,'11_Current_Sources'!$G$4:$G$34,"Active",'11_Current_Sources'!$E$4:$E$34,"Pumping (well/intake/interconnection)")+SUMIFS('11_Current_Sources'!$N$4:$N$34,'11_Current_Sources'!$G$4:$G$34,"Emergency only",'11_Current_Sources'!$E$4:$E$34,"Pumping (well/intake/interconnection)"))/365</f>
        <v>0</v>
      </c>
      <c r="K4" s="266">
        <f>(SUMIFS('11_Current_Sources'!$N$4:$N$34,'11_Current_Sources'!$G$4:$G$34,"Active",'11_Current_Sources'!$E$4:$E$34,"Pumping (well/intake/interconnection)")+SUMIFS('11_Current_Sources'!$N$4:$N$34,'11_Current_Sources'!$G$4:$G$34,"Emergency only",'11_Current_Sources'!$E$4:$E$34,"Pumping (well/intake/interconnection)"))/365</f>
        <v>0</v>
      </c>
      <c r="L4" s="266">
        <f>(SUMIFS('11_Current_Sources'!$N$4:$N$34,'11_Current_Sources'!$G$4:$G$34,"Active",'11_Current_Sources'!$E$4:$E$34,"Pumping (well/intake/interconnection)")+SUMIFS('11_Current_Sources'!$N$4:$N$34,'11_Current_Sources'!$G$4:$G$34,"Emergency only",'11_Current_Sources'!$E$4:$E$34,"Pumping (well/intake/interconnection)"))/365</f>
        <v>0</v>
      </c>
      <c r="M4" s="266">
        <f>(SUMIFS('11_Current_Sources'!$N$4:$N$34,'11_Current_Sources'!$G$4:$G$34,"Active",'11_Current_Sources'!$E$4:$E$34,"Pumping (well/intake/interconnection)")+SUMIFS('11_Current_Sources'!$N$4:$N$34,'11_Current_Sources'!$G$4:$G$34,"Emergency only",'11_Current_Sources'!$E$4:$E$34,"Pumping (well/intake/interconnection)"))/365</f>
        <v>0</v>
      </c>
      <c r="N4" s="137"/>
    </row>
    <row r="5" spans="1:14" s="8" customFormat="1" ht="30" customHeight="1" thickTop="1" thickBot="1" x14ac:dyDescent="0.35">
      <c r="A5" s="225" t="s">
        <v>58</v>
      </c>
      <c r="B5" s="408"/>
      <c r="C5" s="408"/>
      <c r="D5" s="408"/>
      <c r="E5" s="408"/>
      <c r="F5" s="408"/>
      <c r="G5" s="408"/>
      <c r="H5" s="408"/>
      <c r="I5" s="408"/>
      <c r="J5" s="408"/>
      <c r="K5" s="408"/>
      <c r="L5" s="408"/>
      <c r="M5" s="408"/>
      <c r="N5" s="58"/>
    </row>
    <row r="6" spans="1:14" s="4" customFormat="1" ht="15" customHeight="1" thickTop="1" thickBot="1" x14ac:dyDescent="0.35">
      <c r="A6" s="409" t="s">
        <v>776</v>
      </c>
      <c r="B6" s="285" t="e">
        <f>+'14_Future_Demand_Baseline'!$E4</f>
        <v>#DIV/0!</v>
      </c>
      <c r="C6" s="285" t="e">
        <f>+'14_Future_Demand_Baseline'!$E5</f>
        <v>#DIV/0!</v>
      </c>
      <c r="D6" s="285" t="e">
        <f>+'14_Future_Demand_Baseline'!$E6</f>
        <v>#DIV/0!</v>
      </c>
      <c r="E6" s="285" t="e">
        <f>+'14_Future_Demand_Baseline'!$E7</f>
        <v>#DIV/0!</v>
      </c>
      <c r="F6" s="285" t="e">
        <f>+'14_Future_Demand_Baseline'!$E8</f>
        <v>#DIV/0!</v>
      </c>
      <c r="G6" s="285" t="e">
        <f>+'14_Future_Demand_Baseline'!$E9</f>
        <v>#DIV/0!</v>
      </c>
      <c r="H6" s="285" t="e">
        <f>+'14_Future_Demand_Baseline'!$E10</f>
        <v>#DIV/0!</v>
      </c>
      <c r="I6" s="285" t="e">
        <f>+'14_Future_Demand_Baseline'!$E11</f>
        <v>#DIV/0!</v>
      </c>
      <c r="J6" s="285" t="e">
        <f>+'14_Future_Demand_Baseline'!$E12</f>
        <v>#DIV/0!</v>
      </c>
      <c r="K6" s="285" t="e">
        <f>+'14_Future_Demand_Baseline'!$E13</f>
        <v>#DIV/0!</v>
      </c>
      <c r="L6" s="285" t="e">
        <f>+'14_Future_Demand_Baseline'!$E14</f>
        <v>#DIV/0!</v>
      </c>
      <c r="M6" s="285" t="e">
        <f>+'14_Future_Demand_Baseline'!$E15</f>
        <v>#DIV/0!</v>
      </c>
      <c r="N6" s="142"/>
    </row>
    <row r="7" spans="1:14" s="4" customFormat="1" ht="15" customHeight="1" thickTop="1" thickBot="1" x14ac:dyDescent="0.35">
      <c r="A7" s="409" t="s">
        <v>777</v>
      </c>
      <c r="B7" s="285" t="e">
        <f>+'16_Future_Demand_Adjusted'!$J4</f>
        <v>#DIV/0!</v>
      </c>
      <c r="C7" s="285" t="e">
        <f>+'16_Future_Demand_Adjusted'!$J5</f>
        <v>#DIV/0!</v>
      </c>
      <c r="D7" s="285" t="e">
        <f>+'16_Future_Demand_Adjusted'!$J6</f>
        <v>#DIV/0!</v>
      </c>
      <c r="E7" s="285" t="e">
        <f>+'16_Future_Demand_Adjusted'!$J7</f>
        <v>#DIV/0!</v>
      </c>
      <c r="F7" s="285" t="e">
        <f>+'16_Future_Demand_Adjusted'!$J8</f>
        <v>#DIV/0!</v>
      </c>
      <c r="G7" s="285" t="e">
        <f>+'16_Future_Demand_Adjusted'!$J9</f>
        <v>#DIV/0!</v>
      </c>
      <c r="H7" s="285" t="e">
        <f>+'16_Future_Demand_Adjusted'!$J10</f>
        <v>#DIV/0!</v>
      </c>
      <c r="I7" s="285" t="e">
        <f>+'16_Future_Demand_Adjusted'!$J11</f>
        <v>#DIV/0!</v>
      </c>
      <c r="J7" s="285" t="e">
        <f>+'16_Future_Demand_Adjusted'!$J12</f>
        <v>#DIV/0!</v>
      </c>
      <c r="K7" s="285" t="e">
        <f>+'16_Future_Demand_Adjusted'!$J13</f>
        <v>#DIV/0!</v>
      </c>
      <c r="L7" s="285" t="e">
        <f>+'16_Future_Demand_Adjusted'!$J14</f>
        <v>#DIV/0!</v>
      </c>
      <c r="M7" s="285" t="e">
        <f>+'16_Future_Demand_Adjusted'!$J15</f>
        <v>#DIV/0!</v>
      </c>
      <c r="N7" s="142"/>
    </row>
    <row r="8" spans="1:14" s="4" customFormat="1" ht="15" customHeight="1" thickTop="1" thickBot="1" x14ac:dyDescent="0.35">
      <c r="A8" s="409" t="s">
        <v>778</v>
      </c>
      <c r="B8" s="285" t="e">
        <f>+'16_Future_Demand_Adjusted'!$I4</f>
        <v>#DIV/0!</v>
      </c>
      <c r="C8" s="285" t="e">
        <f>+'16_Future_Demand_Adjusted'!$I5</f>
        <v>#DIV/0!</v>
      </c>
      <c r="D8" s="285" t="e">
        <f>+'16_Future_Demand_Adjusted'!$I6</f>
        <v>#DIV/0!</v>
      </c>
      <c r="E8" s="285" t="e">
        <f>+'16_Future_Demand_Adjusted'!$I7</f>
        <v>#DIV/0!</v>
      </c>
      <c r="F8" s="285" t="e">
        <f>+'16_Future_Demand_Adjusted'!$I8</f>
        <v>#DIV/0!</v>
      </c>
      <c r="G8" s="285" t="e">
        <f>+'16_Future_Demand_Adjusted'!$I9</f>
        <v>#DIV/0!</v>
      </c>
      <c r="H8" s="285" t="e">
        <f>+'16_Future_Demand_Adjusted'!$I10</f>
        <v>#DIV/0!</v>
      </c>
      <c r="I8" s="285" t="e">
        <f>+'16_Future_Demand_Adjusted'!$I11</f>
        <v>#DIV/0!</v>
      </c>
      <c r="J8" s="285" t="e">
        <f>+'16_Future_Demand_Adjusted'!$I12</f>
        <v>#DIV/0!</v>
      </c>
      <c r="K8" s="285" t="e">
        <f>+'16_Future_Demand_Adjusted'!$I13</f>
        <v>#DIV/0!</v>
      </c>
      <c r="L8" s="285" t="e">
        <f>+'16_Future_Demand_Adjusted'!$I14</f>
        <v>#DIV/0!</v>
      </c>
      <c r="M8" s="285" t="e">
        <f>+'16_Future_Demand_Adjusted'!$I15</f>
        <v>#DIV/0!</v>
      </c>
      <c r="N8" s="142"/>
    </row>
    <row r="9" spans="1:14" s="249" customFormat="1" ht="30" customHeight="1" thickTop="1" thickBot="1" x14ac:dyDescent="0.35">
      <c r="A9" s="225" t="s">
        <v>59</v>
      </c>
      <c r="B9" s="230"/>
      <c r="C9" s="230"/>
      <c r="D9" s="230"/>
      <c r="E9" s="230"/>
      <c r="F9" s="230"/>
      <c r="G9" s="230"/>
      <c r="H9" s="230"/>
      <c r="I9" s="230"/>
      <c r="J9" s="230"/>
      <c r="K9" s="230"/>
      <c r="L9" s="230"/>
      <c r="M9" s="230"/>
      <c r="N9" s="410"/>
    </row>
    <row r="10" spans="1:14" s="4" customFormat="1" ht="15.6" thickTop="1" thickBot="1" x14ac:dyDescent="0.35">
      <c r="A10" s="409" t="s">
        <v>779</v>
      </c>
      <c r="B10" s="285">
        <f>+'12_Current_Summary_Calculations'!$B$10</f>
        <v>0</v>
      </c>
      <c r="C10" s="285">
        <f>+'12_Current_Summary_Calculations'!$B$10</f>
        <v>0</v>
      </c>
      <c r="D10" s="285">
        <f>+'12_Current_Summary_Calculations'!$B$10</f>
        <v>0</v>
      </c>
      <c r="E10" s="285">
        <f>+'12_Current_Summary_Calculations'!$B$10</f>
        <v>0</v>
      </c>
      <c r="F10" s="285">
        <f>+'12_Current_Summary_Calculations'!$B$10</f>
        <v>0</v>
      </c>
      <c r="G10" s="285">
        <f>+'12_Current_Summary_Calculations'!$B$10</f>
        <v>0</v>
      </c>
      <c r="H10" s="285">
        <f>+'12_Current_Summary_Calculations'!$B$10</f>
        <v>0</v>
      </c>
      <c r="I10" s="285">
        <f>+'12_Current_Summary_Calculations'!$B$10</f>
        <v>0</v>
      </c>
      <c r="J10" s="285">
        <f>+'12_Current_Summary_Calculations'!$B$10</f>
        <v>0</v>
      </c>
      <c r="K10" s="285">
        <f>+'12_Current_Summary_Calculations'!$B$10</f>
        <v>0</v>
      </c>
      <c r="L10" s="285">
        <f>+'12_Current_Summary_Calculations'!$B$10</f>
        <v>0</v>
      </c>
      <c r="M10" s="285">
        <f>+'12_Current_Summary_Calculations'!$B$10</f>
        <v>0</v>
      </c>
      <c r="N10" s="142"/>
    </row>
    <row r="11" spans="1:14" s="4" customFormat="1" ht="15.6" thickTop="1" thickBot="1" x14ac:dyDescent="0.35">
      <c r="A11" s="409" t="s">
        <v>780</v>
      </c>
      <c r="B11" s="285">
        <f>+'12_Current_Summary_Calculations'!$B$11</f>
        <v>0</v>
      </c>
      <c r="C11" s="285">
        <f>+'12_Current_Summary_Calculations'!$B$11</f>
        <v>0</v>
      </c>
      <c r="D11" s="285">
        <f>+'12_Current_Summary_Calculations'!$B$11</f>
        <v>0</v>
      </c>
      <c r="E11" s="285">
        <f>+'12_Current_Summary_Calculations'!$B$11</f>
        <v>0</v>
      </c>
      <c r="F11" s="285">
        <f>+'12_Current_Summary_Calculations'!$B$11</f>
        <v>0</v>
      </c>
      <c r="G11" s="285">
        <f>+'12_Current_Summary_Calculations'!$B$11</f>
        <v>0</v>
      </c>
      <c r="H11" s="285">
        <f>+'12_Current_Summary_Calculations'!$B$11</f>
        <v>0</v>
      </c>
      <c r="I11" s="285">
        <f>+'12_Current_Summary_Calculations'!$B$11</f>
        <v>0</v>
      </c>
      <c r="J11" s="285">
        <f>+'12_Current_Summary_Calculations'!$B$11</f>
        <v>0</v>
      </c>
      <c r="K11" s="285">
        <f>+'12_Current_Summary_Calculations'!$B$11</f>
        <v>0</v>
      </c>
      <c r="L11" s="285">
        <f>+'12_Current_Summary_Calculations'!$B$11</f>
        <v>0</v>
      </c>
      <c r="M11" s="285">
        <f>+'12_Current_Summary_Calculations'!$B$11</f>
        <v>0</v>
      </c>
      <c r="N11" s="142"/>
    </row>
    <row r="12" spans="1:14" s="4" customFormat="1" ht="15.6" thickTop="1" thickBot="1" x14ac:dyDescent="0.35">
      <c r="A12" s="409" t="s">
        <v>781</v>
      </c>
      <c r="B12" s="285">
        <f>+'12_Current_Summary_Calculations'!$B$13</f>
        <v>0</v>
      </c>
      <c r="C12" s="285">
        <f>+'12_Current_Summary_Calculations'!$B$13</f>
        <v>0</v>
      </c>
      <c r="D12" s="285">
        <f>+'12_Current_Summary_Calculations'!$B$13</f>
        <v>0</v>
      </c>
      <c r="E12" s="285">
        <f>+'12_Current_Summary_Calculations'!$B$13</f>
        <v>0</v>
      </c>
      <c r="F12" s="285">
        <f>+'12_Current_Summary_Calculations'!$B$13</f>
        <v>0</v>
      </c>
      <c r="G12" s="285">
        <f>+'12_Current_Summary_Calculations'!$B$13</f>
        <v>0</v>
      </c>
      <c r="H12" s="285">
        <f>+'12_Current_Summary_Calculations'!$B$13</f>
        <v>0</v>
      </c>
      <c r="I12" s="285">
        <f>+'12_Current_Summary_Calculations'!$B$13</f>
        <v>0</v>
      </c>
      <c r="J12" s="285">
        <f>+'12_Current_Summary_Calculations'!$B$13</f>
        <v>0</v>
      </c>
      <c r="K12" s="285">
        <f>+'12_Current_Summary_Calculations'!$B$13</f>
        <v>0</v>
      </c>
      <c r="L12" s="285">
        <f>+'12_Current_Summary_Calculations'!$B$13</f>
        <v>0</v>
      </c>
      <c r="M12" s="285">
        <f>+'12_Current_Summary_Calculations'!$B$13</f>
        <v>0</v>
      </c>
      <c r="N12" s="142"/>
    </row>
    <row r="13" spans="1:14" s="249" customFormat="1" ht="30" customHeight="1" thickTop="1" thickBot="1" x14ac:dyDescent="0.35">
      <c r="A13" s="225" t="s">
        <v>60</v>
      </c>
      <c r="B13" s="230"/>
      <c r="C13" s="230"/>
      <c r="D13" s="230"/>
      <c r="E13" s="230"/>
      <c r="F13" s="230"/>
      <c r="G13" s="230"/>
      <c r="H13" s="230"/>
      <c r="I13" s="230"/>
      <c r="J13" s="230"/>
      <c r="K13" s="230"/>
      <c r="L13" s="230"/>
      <c r="M13" s="230"/>
      <c r="N13" s="410"/>
    </row>
    <row r="14" spans="1:14" s="4" customFormat="1" ht="15.6" thickTop="1" thickBot="1" x14ac:dyDescent="0.35">
      <c r="A14" s="409" t="s">
        <v>782</v>
      </c>
      <c r="B14" s="285">
        <f>+'19_Planned_Sources'!$G4</f>
        <v>0</v>
      </c>
      <c r="C14" s="285">
        <f>+'19_Planned_Sources'!$G5</f>
        <v>0</v>
      </c>
      <c r="D14" s="285">
        <f>+'19_Planned_Sources'!$G6</f>
        <v>0</v>
      </c>
      <c r="E14" s="285">
        <f>+'19_Planned_Sources'!$G7</f>
        <v>0</v>
      </c>
      <c r="F14" s="285">
        <f>+'19_Planned_Sources'!$G8</f>
        <v>0</v>
      </c>
      <c r="G14" s="285">
        <f>+'19_Planned_Sources'!$G9</f>
        <v>0</v>
      </c>
      <c r="H14" s="285">
        <f>+'19_Planned_Sources'!$G10</f>
        <v>0</v>
      </c>
      <c r="I14" s="285">
        <f>+'19_Planned_Sources'!$G11</f>
        <v>0</v>
      </c>
      <c r="J14" s="285">
        <f>+'19_Planned_Sources'!$G12</f>
        <v>0</v>
      </c>
      <c r="K14" s="285">
        <f>+'19_Planned_Sources'!$G13</f>
        <v>0</v>
      </c>
      <c r="L14" s="285">
        <f>+'19_Planned_Sources'!$G14</f>
        <v>0</v>
      </c>
      <c r="M14" s="285">
        <f>+'19_Planned_Sources'!$G15</f>
        <v>0</v>
      </c>
      <c r="N14" s="102"/>
    </row>
    <row r="15" spans="1:14" s="4" customFormat="1" ht="15.6" thickTop="1" thickBot="1" x14ac:dyDescent="0.35">
      <c r="A15" s="409" t="s">
        <v>783</v>
      </c>
      <c r="B15" s="285">
        <f>+'17_Planned_Treatment'!$E4</f>
        <v>0</v>
      </c>
      <c r="C15" s="285">
        <f>+'17_Planned_Treatment'!$E5</f>
        <v>0</v>
      </c>
      <c r="D15" s="285">
        <f>+'17_Planned_Treatment'!$E6</f>
        <v>0</v>
      </c>
      <c r="E15" s="285">
        <f>+'17_Planned_Treatment'!$E7</f>
        <v>0</v>
      </c>
      <c r="F15" s="285">
        <f>+'17_Planned_Treatment'!$E8</f>
        <v>0</v>
      </c>
      <c r="G15" s="285">
        <f>+'17_Planned_Treatment'!$E9</f>
        <v>0</v>
      </c>
      <c r="H15" s="285">
        <f>+'17_Planned_Treatment'!$E10</f>
        <v>0</v>
      </c>
      <c r="I15" s="285">
        <f>+'17_Planned_Treatment'!$E11</f>
        <v>0</v>
      </c>
      <c r="J15" s="285">
        <f>+'17_Planned_Treatment'!$E12</f>
        <v>0</v>
      </c>
      <c r="K15" s="285">
        <f>+'17_Planned_Treatment'!$E13</f>
        <v>0</v>
      </c>
      <c r="L15" s="285">
        <f>+'17_Planned_Treatment'!$E14</f>
        <v>0</v>
      </c>
      <c r="M15" s="285">
        <f>+'17_Planned_Treatment'!$E15</f>
        <v>0</v>
      </c>
      <c r="N15" s="102"/>
    </row>
    <row r="16" spans="1:14" s="8" customFormat="1" ht="15" thickTop="1" x14ac:dyDescent="0.3">
      <c r="B16" s="408"/>
      <c r="C16" s="408"/>
      <c r="D16" s="408"/>
      <c r="E16" s="408"/>
      <c r="F16" s="408"/>
      <c r="G16" s="408"/>
      <c r="H16" s="408"/>
      <c r="I16" s="408"/>
      <c r="J16" s="408"/>
      <c r="K16" s="408"/>
      <c r="L16" s="408"/>
      <c r="M16" s="408"/>
    </row>
    <row r="17" spans="1:3" s="21" customFormat="1" x14ac:dyDescent="0.3">
      <c r="A17" s="22"/>
      <c r="C17" s="244"/>
    </row>
    <row r="18" spans="1:3" s="21" customFormat="1" x14ac:dyDescent="0.3">
      <c r="A18" s="411"/>
      <c r="C18" s="24"/>
    </row>
    <row r="19" spans="1:3" s="21" customFormat="1" x14ac:dyDescent="0.3">
      <c r="A19" s="411"/>
      <c r="C19" s="24"/>
    </row>
    <row r="20" spans="1:3" s="21" customFormat="1" x14ac:dyDescent="0.3">
      <c r="A20" s="411"/>
      <c r="C20" s="24"/>
    </row>
    <row r="21" spans="1:3" s="21" customFormat="1" x14ac:dyDescent="0.3">
      <c r="A21" s="411"/>
      <c r="C21" s="24"/>
    </row>
    <row r="22" spans="1:3" s="21" customFormat="1" x14ac:dyDescent="0.3"/>
    <row r="23" spans="1:3" s="21" customFormat="1" x14ac:dyDescent="0.3"/>
    <row r="24" spans="1:3" s="21" customFormat="1" x14ac:dyDescent="0.3"/>
    <row r="25" spans="1:3" s="21" customFormat="1" x14ac:dyDescent="0.3"/>
    <row r="26" spans="1:3" s="21" customFormat="1" x14ac:dyDescent="0.3"/>
    <row r="27" spans="1:3" s="21" customFormat="1" x14ac:dyDescent="0.3"/>
    <row r="28" spans="1:3" s="21" customFormat="1" x14ac:dyDescent="0.3"/>
    <row r="29" spans="1:3" s="21" customFormat="1" x14ac:dyDescent="0.3">
      <c r="A29" s="194" t="s">
        <v>138</v>
      </c>
      <c r="C29" s="24"/>
    </row>
    <row r="30" spans="1:3" s="21" customFormat="1" x14ac:dyDescent="0.3">
      <c r="A30" s="194" t="s">
        <v>139</v>
      </c>
    </row>
    <row r="31" spans="1:3" s="21" customFormat="1" x14ac:dyDescent="0.3">
      <c r="A31" s="194" t="s">
        <v>140</v>
      </c>
    </row>
    <row r="32" spans="1:3" s="21" customFormat="1" x14ac:dyDescent="0.3">
      <c r="A32" s="194" t="s">
        <v>141</v>
      </c>
    </row>
    <row r="33" spans="1:1" s="21" customFormat="1" x14ac:dyDescent="0.3">
      <c r="A33" s="194" t="s">
        <v>142</v>
      </c>
    </row>
    <row r="34" spans="1:1" s="21" customFormat="1" x14ac:dyDescent="0.3">
      <c r="A34" s="194" t="s">
        <v>143</v>
      </c>
    </row>
    <row r="35" spans="1:1" s="21" customFormat="1" x14ac:dyDescent="0.3">
      <c r="A35" s="194" t="s">
        <v>144</v>
      </c>
    </row>
    <row r="36" spans="1:1" s="21" customFormat="1" x14ac:dyDescent="0.3">
      <c r="A36" s="194" t="s">
        <v>145</v>
      </c>
    </row>
    <row r="37" spans="1:1" s="21" customFormat="1" x14ac:dyDescent="0.3"/>
    <row r="38" spans="1:1" s="21" customFormat="1" x14ac:dyDescent="0.3"/>
    <row r="39" spans="1:1" s="21" customFormat="1" x14ac:dyDescent="0.3"/>
    <row r="40" spans="1:1" s="21" customFormat="1" x14ac:dyDescent="0.3"/>
    <row r="41" spans="1:1" s="21" customFormat="1" x14ac:dyDescent="0.3"/>
    <row r="42" spans="1:1" s="21" customFormat="1" x14ac:dyDescent="0.3"/>
    <row r="43" spans="1:1" s="21" customFormat="1" x14ac:dyDescent="0.3"/>
    <row r="44" spans="1:1" s="21" customFormat="1" x14ac:dyDescent="0.3"/>
    <row r="45" spans="1:1" s="21" customFormat="1" x14ac:dyDescent="0.3"/>
    <row r="46" spans="1:1" s="21" customFormat="1" x14ac:dyDescent="0.3"/>
    <row r="47" spans="1:1" s="21" customFormat="1" x14ac:dyDescent="0.3"/>
    <row r="48" spans="1:1" s="21" customFormat="1" x14ac:dyDescent="0.3"/>
    <row r="49" s="21" customFormat="1" x14ac:dyDescent="0.3"/>
    <row r="50" s="21" customFormat="1" x14ac:dyDescent="0.3"/>
    <row r="51" s="21" customFormat="1" x14ac:dyDescent="0.3"/>
    <row r="52" s="21" customFormat="1" x14ac:dyDescent="0.3"/>
    <row r="53" s="21" customFormat="1" x14ac:dyDescent="0.3"/>
    <row r="54" s="21" customFormat="1" x14ac:dyDescent="0.3"/>
    <row r="55" s="21" customFormat="1" x14ac:dyDescent="0.3"/>
    <row r="56" s="21" customFormat="1" x14ac:dyDescent="0.3"/>
    <row r="57" s="21" customFormat="1" x14ac:dyDescent="0.3"/>
    <row r="58" s="21" customFormat="1" x14ac:dyDescent="0.3"/>
    <row r="59" s="21" customFormat="1" x14ac:dyDescent="0.3"/>
    <row r="60" s="21" customFormat="1" x14ac:dyDescent="0.3"/>
    <row r="61" s="21" customFormat="1" x14ac:dyDescent="0.3"/>
    <row r="62" s="21" customFormat="1" x14ac:dyDescent="0.3"/>
    <row r="63" s="21" customFormat="1" x14ac:dyDescent="0.3"/>
    <row r="64" s="21" customFormat="1" x14ac:dyDescent="0.3"/>
    <row r="65" spans="1:78" s="21" customFormat="1" x14ac:dyDescent="0.3"/>
    <row r="66" spans="1:78" x14ac:dyDescent="0.3">
      <c r="A66" s="412"/>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row>
    <row r="67" spans="1:78" x14ac:dyDescent="0.3">
      <c r="A67" s="412"/>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row>
    <row r="68" spans="1:78" x14ac:dyDescent="0.3">
      <c r="A68" s="412"/>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row>
    <row r="69" spans="1:78" x14ac:dyDescent="0.3">
      <c r="A69" s="412"/>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row>
    <row r="70" spans="1:78" x14ac:dyDescent="0.3">
      <c r="A70" s="412"/>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row>
    <row r="71" spans="1:78" x14ac:dyDescent="0.3">
      <c r="A71" s="412"/>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row>
    <row r="72" spans="1:78" x14ac:dyDescent="0.3">
      <c r="A72" s="412"/>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row>
    <row r="73" spans="1:78" x14ac:dyDescent="0.3">
      <c r="A73" s="412"/>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row>
    <row r="74" spans="1:78" x14ac:dyDescent="0.3">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row>
    <row r="75" spans="1:78" x14ac:dyDescent="0.3">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row>
    <row r="76" spans="1:78" x14ac:dyDescent="0.3">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row>
    <row r="77" spans="1:78" x14ac:dyDescent="0.3">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row>
    <row r="78" spans="1:78" x14ac:dyDescent="0.3">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row>
    <row r="79" spans="1:78" x14ac:dyDescent="0.3">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row>
    <row r="80" spans="1:78" x14ac:dyDescent="0.3">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row>
    <row r="81" s="1" customFormat="1" x14ac:dyDescent="0.3"/>
    <row r="82" s="1" customFormat="1" x14ac:dyDescent="0.3"/>
    <row r="83" s="1" customFormat="1" x14ac:dyDescent="0.3"/>
    <row r="84" s="1" customFormat="1" x14ac:dyDescent="0.3"/>
    <row r="85" s="1" customFormat="1" x14ac:dyDescent="0.3"/>
    <row r="86" s="1" customFormat="1" x14ac:dyDescent="0.3"/>
    <row r="87" s="1" customFormat="1" x14ac:dyDescent="0.3"/>
    <row r="88" s="1" customFormat="1" x14ac:dyDescent="0.3"/>
    <row r="89" s="1" customFormat="1" x14ac:dyDescent="0.3"/>
    <row r="90" s="1" customFormat="1" x14ac:dyDescent="0.3"/>
    <row r="91" s="1" customFormat="1" x14ac:dyDescent="0.3"/>
    <row r="92" s="1" customFormat="1" x14ac:dyDescent="0.3"/>
    <row r="93" s="1" customFormat="1" x14ac:dyDescent="0.3"/>
    <row r="94" s="1" customFormat="1" x14ac:dyDescent="0.3"/>
    <row r="95" s="1" customFormat="1" x14ac:dyDescent="0.3"/>
    <row r="96" s="1" customFormat="1" x14ac:dyDescent="0.3"/>
    <row r="97" s="1" customFormat="1" x14ac:dyDescent="0.3"/>
    <row r="98" s="1" customFormat="1" x14ac:dyDescent="0.3"/>
    <row r="99" s="1" customFormat="1" x14ac:dyDescent="0.3"/>
    <row r="142" s="21" customFormat="1" x14ac:dyDescent="0.3"/>
    <row r="143" s="21" customFormat="1" x14ac:dyDescent="0.3"/>
    <row r="144" s="21" customFormat="1" x14ac:dyDescent="0.3"/>
    <row r="145" s="21" customFormat="1" x14ac:dyDescent="0.3"/>
    <row r="146" s="21" customFormat="1" x14ac:dyDescent="0.3"/>
    <row r="147" s="21" customFormat="1" x14ac:dyDescent="0.3"/>
    <row r="148" s="21" customFormat="1" x14ac:dyDescent="0.3"/>
    <row r="149" s="21" customFormat="1" x14ac:dyDescent="0.3"/>
    <row r="150" s="21" customFormat="1" x14ac:dyDescent="0.3"/>
    <row r="151" s="21" customFormat="1" x14ac:dyDescent="0.3"/>
    <row r="152" s="21" customFormat="1" x14ac:dyDescent="0.3"/>
    <row r="153" s="21" customFormat="1" x14ac:dyDescent="0.3"/>
    <row r="154" s="21" customFormat="1" x14ac:dyDescent="0.3"/>
    <row r="155" s="21" customFormat="1" x14ac:dyDescent="0.3"/>
    <row r="156" s="21" customFormat="1" x14ac:dyDescent="0.3"/>
    <row r="157" s="21" customFormat="1" x14ac:dyDescent="0.3"/>
    <row r="158" s="21" customFormat="1" x14ac:dyDescent="0.3"/>
    <row r="159" s="21" customFormat="1" x14ac:dyDescent="0.3"/>
    <row r="160" s="21" customFormat="1" x14ac:dyDescent="0.3"/>
    <row r="161" s="21" customFormat="1" x14ac:dyDescent="0.3"/>
    <row r="162" s="21" customFormat="1" x14ac:dyDescent="0.3"/>
    <row r="163" s="21" customFormat="1" x14ac:dyDescent="0.3"/>
    <row r="164" s="21" customFormat="1" x14ac:dyDescent="0.3"/>
    <row r="165" s="21" customFormat="1" x14ac:dyDescent="0.3"/>
    <row r="166" s="21" customFormat="1" x14ac:dyDescent="0.3"/>
    <row r="167" s="21" customFormat="1" x14ac:dyDescent="0.3"/>
    <row r="168" s="21" customFormat="1" x14ac:dyDescent="0.3"/>
    <row r="169" s="21" customFormat="1" x14ac:dyDescent="0.3"/>
    <row r="170" s="21" customFormat="1" x14ac:dyDescent="0.3"/>
    <row r="171" s="21" customFormat="1" x14ac:dyDescent="0.3"/>
    <row r="172" s="21" customFormat="1" x14ac:dyDescent="0.3"/>
    <row r="173" s="21" customFormat="1" x14ac:dyDescent="0.3"/>
    <row r="174" s="21" customFormat="1" x14ac:dyDescent="0.3"/>
    <row r="175" s="21" customFormat="1" x14ac:dyDescent="0.3"/>
    <row r="176" s="21" customFormat="1" x14ac:dyDescent="0.3"/>
    <row r="177" s="21" customFormat="1" x14ac:dyDescent="0.3"/>
    <row r="178" s="21" customFormat="1" x14ac:dyDescent="0.3"/>
    <row r="179" s="21" customFormat="1" x14ac:dyDescent="0.3"/>
    <row r="180" s="21" customFormat="1" x14ac:dyDescent="0.3"/>
    <row r="181" s="21" customFormat="1" x14ac:dyDescent="0.3"/>
    <row r="182" s="21" customFormat="1" x14ac:dyDescent="0.3"/>
    <row r="183" s="21" customFormat="1" x14ac:dyDescent="0.3"/>
    <row r="184" s="21" customFormat="1" x14ac:dyDescent="0.3"/>
    <row r="185" s="21" customFormat="1" x14ac:dyDescent="0.3"/>
    <row r="186" s="21" customFormat="1" x14ac:dyDescent="0.3"/>
    <row r="187" s="21" customFormat="1" x14ac:dyDescent="0.3"/>
    <row r="188" s="21" customFormat="1" x14ac:dyDescent="0.3"/>
    <row r="189" s="21" customFormat="1" x14ac:dyDescent="0.3"/>
    <row r="190" s="21" customFormat="1" x14ac:dyDescent="0.3"/>
    <row r="191" s="21" customFormat="1" x14ac:dyDescent="0.3"/>
    <row r="192" s="21" customFormat="1" x14ac:dyDescent="0.3"/>
    <row r="193" s="21" customFormat="1" x14ac:dyDescent="0.3"/>
    <row r="194" s="21" customFormat="1" x14ac:dyDescent="0.3"/>
    <row r="195" s="21" customFormat="1" x14ac:dyDescent="0.3"/>
    <row r="196" s="21" customFormat="1" x14ac:dyDescent="0.3"/>
    <row r="197" s="21" customFormat="1" x14ac:dyDescent="0.3"/>
    <row r="198" s="21" customFormat="1" x14ac:dyDescent="0.3"/>
    <row r="199" s="21" customFormat="1" x14ac:dyDescent="0.3"/>
    <row r="200" s="21" customFormat="1" x14ac:dyDescent="0.3"/>
    <row r="201" s="21" customFormat="1" x14ac:dyDescent="0.3"/>
    <row r="202" s="21" customFormat="1" x14ac:dyDescent="0.3"/>
    <row r="203" s="21" customFormat="1" x14ac:dyDescent="0.3"/>
    <row r="204" s="21" customFormat="1" x14ac:dyDescent="0.3"/>
    <row r="205" s="21" customFormat="1" x14ac:dyDescent="0.3"/>
    <row r="206" s="21" customFormat="1" x14ac:dyDescent="0.3"/>
    <row r="207" s="21" customFormat="1" x14ac:dyDescent="0.3"/>
    <row r="208" s="21" customFormat="1" x14ac:dyDescent="0.3"/>
    <row r="209" s="21" customFormat="1" x14ac:dyDescent="0.3"/>
    <row r="210" s="21" customFormat="1" x14ac:dyDescent="0.3"/>
    <row r="211" s="21" customFormat="1" x14ac:dyDescent="0.3"/>
    <row r="212" s="21" customFormat="1" x14ac:dyDescent="0.3"/>
    <row r="213" s="21" customFormat="1" x14ac:dyDescent="0.3"/>
    <row r="214" s="21" customFormat="1" x14ac:dyDescent="0.3"/>
    <row r="215" s="21" customFormat="1" x14ac:dyDescent="0.3"/>
    <row r="216" s="21" customFormat="1" x14ac:dyDescent="0.3"/>
    <row r="217" s="21" customFormat="1" x14ac:dyDescent="0.3"/>
    <row r="218" s="21" customFormat="1" x14ac:dyDescent="0.3"/>
    <row r="219" s="21" customFormat="1" x14ac:dyDescent="0.3"/>
    <row r="220" s="21" customFormat="1" x14ac:dyDescent="0.3"/>
    <row r="221" s="21" customFormat="1" x14ac:dyDescent="0.3"/>
    <row r="222" s="21" customFormat="1" x14ac:dyDescent="0.3"/>
    <row r="223" s="21" customFormat="1" x14ac:dyDescent="0.3"/>
    <row r="224" s="21" customFormat="1" x14ac:dyDescent="0.3"/>
    <row r="225" s="21" customFormat="1" x14ac:dyDescent="0.3"/>
    <row r="226" s="21" customFormat="1" x14ac:dyDescent="0.3"/>
    <row r="227" s="21" customFormat="1" x14ac:dyDescent="0.3"/>
    <row r="228" s="21" customFormat="1" x14ac:dyDescent="0.3"/>
    <row r="229" s="21" customFormat="1" x14ac:dyDescent="0.3"/>
    <row r="230" s="21" customFormat="1" x14ac:dyDescent="0.3"/>
    <row r="231" s="21" customFormat="1" x14ac:dyDescent="0.3"/>
    <row r="232" s="21" customFormat="1" x14ac:dyDescent="0.3"/>
    <row r="233" s="21" customFormat="1" x14ac:dyDescent="0.3"/>
    <row r="234" s="21" customFormat="1" x14ac:dyDescent="0.3"/>
    <row r="235" s="21" customFormat="1" x14ac:dyDescent="0.3"/>
    <row r="236" s="21" customFormat="1" x14ac:dyDescent="0.3"/>
    <row r="237" s="21" customFormat="1" x14ac:dyDescent="0.3"/>
    <row r="238" s="21" customFormat="1" x14ac:dyDescent="0.3"/>
    <row r="239" s="21" customFormat="1" x14ac:dyDescent="0.3"/>
    <row r="240" s="21" customFormat="1" x14ac:dyDescent="0.3"/>
    <row r="241" s="21" customFormat="1" x14ac:dyDescent="0.3"/>
    <row r="242" s="21" customFormat="1" x14ac:dyDescent="0.3"/>
    <row r="243" s="21" customFormat="1" x14ac:dyDescent="0.3"/>
    <row r="244" s="21" customFormat="1" x14ac:dyDescent="0.3"/>
    <row r="245" s="21" customFormat="1" x14ac:dyDescent="0.3"/>
    <row r="246" s="21" customFormat="1" x14ac:dyDescent="0.3"/>
    <row r="247" s="21" customFormat="1" x14ac:dyDescent="0.3"/>
    <row r="248" s="21" customFormat="1" x14ac:dyDescent="0.3"/>
    <row r="249" s="21" customFormat="1" x14ac:dyDescent="0.3"/>
    <row r="250" s="21" customFormat="1" x14ac:dyDescent="0.3"/>
    <row r="251" s="21" customFormat="1" x14ac:dyDescent="0.3"/>
    <row r="252" s="21" customFormat="1" x14ac:dyDescent="0.3"/>
    <row r="253" s="21" customFormat="1" x14ac:dyDescent="0.3"/>
    <row r="254" s="21" customFormat="1" x14ac:dyDescent="0.3"/>
    <row r="255" s="21" customFormat="1" x14ac:dyDescent="0.3"/>
    <row r="256" s="21" customFormat="1" x14ac:dyDescent="0.3"/>
    <row r="257" s="21" customFormat="1" x14ac:dyDescent="0.3"/>
    <row r="258" s="21" customFormat="1" x14ac:dyDescent="0.3"/>
    <row r="259" s="21" customFormat="1" x14ac:dyDescent="0.3"/>
    <row r="260" s="21" customFormat="1" x14ac:dyDescent="0.3"/>
    <row r="261" s="21" customFormat="1" x14ac:dyDescent="0.3"/>
    <row r="262" s="21" customFormat="1" x14ac:dyDescent="0.3"/>
    <row r="263" s="21" customFormat="1" x14ac:dyDescent="0.3"/>
    <row r="264" s="21" customFormat="1" x14ac:dyDescent="0.3"/>
    <row r="265" s="21" customFormat="1" x14ac:dyDescent="0.3"/>
    <row r="266" s="21" customFormat="1" x14ac:dyDescent="0.3"/>
    <row r="267" s="21" customFormat="1" x14ac:dyDescent="0.3"/>
    <row r="268" s="21" customFormat="1" x14ac:dyDescent="0.3"/>
    <row r="269" s="21" customFormat="1" x14ac:dyDescent="0.3"/>
    <row r="270" s="21" customFormat="1" x14ac:dyDescent="0.3"/>
    <row r="271" s="21" customFormat="1" x14ac:dyDescent="0.3"/>
    <row r="272" s="21" customFormat="1" x14ac:dyDescent="0.3"/>
    <row r="273" s="21" customFormat="1" x14ac:dyDescent="0.3"/>
    <row r="274" s="21" customFormat="1" x14ac:dyDescent="0.3"/>
    <row r="275" s="21" customFormat="1" x14ac:dyDescent="0.3"/>
    <row r="276" s="21" customFormat="1" x14ac:dyDescent="0.3"/>
    <row r="277" s="21" customFormat="1" x14ac:dyDescent="0.3"/>
    <row r="278" s="21" customFormat="1" x14ac:dyDescent="0.3"/>
    <row r="279" s="21" customFormat="1" x14ac:dyDescent="0.3"/>
    <row r="280" s="21" customFormat="1" x14ac:dyDescent="0.3"/>
    <row r="281" s="21" customFormat="1" x14ac:dyDescent="0.3"/>
    <row r="282" s="21" customFormat="1" x14ac:dyDescent="0.3"/>
    <row r="283" s="21" customFormat="1" x14ac:dyDescent="0.3"/>
    <row r="284" s="21" customFormat="1" x14ac:dyDescent="0.3"/>
    <row r="285" s="21" customFormat="1" x14ac:dyDescent="0.3"/>
    <row r="286" s="21" customFormat="1" x14ac:dyDescent="0.3"/>
    <row r="287" s="21" customFormat="1" x14ac:dyDescent="0.3"/>
    <row r="288" s="21" customFormat="1" x14ac:dyDescent="0.3"/>
    <row r="289" s="21" customFormat="1" x14ac:dyDescent="0.3"/>
    <row r="290" s="21" customFormat="1" x14ac:dyDescent="0.3"/>
    <row r="291" s="21" customFormat="1" x14ac:dyDescent="0.3"/>
    <row r="292" s="21" customFormat="1" x14ac:dyDescent="0.3"/>
    <row r="293" s="21" customFormat="1" x14ac:dyDescent="0.3"/>
    <row r="294" s="21" customFormat="1" x14ac:dyDescent="0.3"/>
    <row r="295" s="21" customFormat="1" x14ac:dyDescent="0.3"/>
    <row r="296" s="21" customFormat="1" x14ac:dyDescent="0.3"/>
    <row r="297" s="21" customFormat="1" x14ac:dyDescent="0.3"/>
    <row r="298" s="21" customFormat="1" x14ac:dyDescent="0.3"/>
    <row r="299" s="21" customFormat="1" x14ac:dyDescent="0.3"/>
    <row r="300" s="21" customFormat="1" x14ac:dyDescent="0.3"/>
    <row r="301" s="21" customFormat="1" x14ac:dyDescent="0.3"/>
    <row r="302" s="21" customFormat="1" x14ac:dyDescent="0.3"/>
    <row r="303" s="21" customFormat="1" x14ac:dyDescent="0.3"/>
    <row r="304" s="21" customFormat="1" x14ac:dyDescent="0.3"/>
    <row r="305" s="21" customFormat="1" x14ac:dyDescent="0.3"/>
    <row r="306" s="21" customFormat="1" x14ac:dyDescent="0.3"/>
    <row r="307" s="21" customFormat="1" x14ac:dyDescent="0.3"/>
    <row r="308" s="21" customFormat="1" x14ac:dyDescent="0.3"/>
    <row r="309" s="21" customFormat="1" x14ac:dyDescent="0.3"/>
    <row r="310" s="21" customFormat="1" x14ac:dyDescent="0.3"/>
    <row r="311" s="21" customFormat="1" x14ac:dyDescent="0.3"/>
    <row r="312" s="21" customFormat="1" x14ac:dyDescent="0.3"/>
    <row r="313" s="21" customFormat="1" x14ac:dyDescent="0.3"/>
    <row r="314" s="21" customFormat="1" x14ac:dyDescent="0.3"/>
    <row r="315" s="21" customFormat="1" x14ac:dyDescent="0.3"/>
    <row r="316" s="21" customFormat="1" x14ac:dyDescent="0.3"/>
    <row r="317" s="21" customFormat="1" x14ac:dyDescent="0.3"/>
    <row r="318" s="21" customFormat="1" x14ac:dyDescent="0.3"/>
    <row r="319" s="21" customFormat="1" x14ac:dyDescent="0.3"/>
  </sheetData>
  <sheetProtection algorithmName="SHA-512" hashValue="Jd6wZUhloPyXZlrDdTGEvVVhIdq0fR+gvl+oZbmC7CGSqcBT9eV/v8es2kLRWj94oJnVAdNecAtPq8GPfp8FMQ==" saltValue="7GNvqyWHtL+Xs/mUqwO1Dw==" spinCount="100000" sheet="1" objects="1" scenarios="1"/>
  <mergeCells count="2">
    <mergeCell ref="B1:M1"/>
    <mergeCell ref="B2:E2"/>
  </mergeCells>
  <pageMargins left="0.5" right="0.5" top="0.5" bottom="0.5" header="0.05" footer="0.05"/>
  <pageSetup pageOrder="overThenDown" orientation="landscape" r:id="rId1"/>
  <headerFooter>
    <oddHeader>&amp;LWater Supply Plan: Supporting Tables</oddHeader>
    <oddFooter>&amp;LTable 21:
Capacity vs. Demand Charts&amp;R&amp;P</oddFooter>
  </headerFooter>
  <drawing r:id="rId2"/>
  <tableParts count="1">
    <tablePart r:id="rId3"/>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0F088-642A-47B8-84B9-5FFC070BE2FC}">
  <dimension ref="A1:C112"/>
  <sheetViews>
    <sheetView workbookViewId="0"/>
  </sheetViews>
  <sheetFormatPr defaultColWidth="30" defaultRowHeight="15.6" x14ac:dyDescent="0.3"/>
  <cols>
    <col min="1" max="1" width="31.109375" style="303" customWidth="1"/>
    <col min="2" max="2" width="64.33203125" style="303" customWidth="1"/>
    <col min="3" max="3" width="114.33203125" style="305" customWidth="1"/>
    <col min="4" max="16384" width="30" style="304"/>
  </cols>
  <sheetData>
    <row r="1" spans="1:3" s="353" customFormat="1" ht="17.399999999999999" x14ac:dyDescent="0.3">
      <c r="A1" s="353" t="s">
        <v>1016</v>
      </c>
    </row>
    <row r="2" spans="1:3" x14ac:dyDescent="0.3">
      <c r="A2" s="302" t="s">
        <v>422</v>
      </c>
    </row>
    <row r="3" spans="1:3" ht="21" customHeight="1" x14ac:dyDescent="0.3">
      <c r="A3" s="309" t="s">
        <v>661</v>
      </c>
      <c r="B3" s="310"/>
    </row>
    <row r="4" spans="1:3" ht="18" customHeight="1" x14ac:dyDescent="0.3">
      <c r="A4" s="308" t="s">
        <v>611</v>
      </c>
      <c r="B4" s="308" t="s">
        <v>151</v>
      </c>
    </row>
    <row r="5" spans="1:3" ht="57.6" x14ac:dyDescent="0.3">
      <c r="A5" s="319" t="s">
        <v>423</v>
      </c>
      <c r="B5" s="320" t="s">
        <v>612</v>
      </c>
    </row>
    <row r="6" spans="1:3" ht="28.8" x14ac:dyDescent="0.3">
      <c r="A6" s="311" t="s">
        <v>468</v>
      </c>
      <c r="B6" s="312" t="s">
        <v>613</v>
      </c>
    </row>
    <row r="7" spans="1:3" ht="72" x14ac:dyDescent="0.3">
      <c r="A7" s="319" t="s">
        <v>469</v>
      </c>
      <c r="B7" s="320" t="s">
        <v>511</v>
      </c>
    </row>
    <row r="8" spans="1:3" ht="72" x14ac:dyDescent="0.3">
      <c r="A8" s="311" t="s">
        <v>512</v>
      </c>
      <c r="B8" s="312" t="s">
        <v>513</v>
      </c>
    </row>
    <row r="9" spans="1:3" ht="57.6" x14ac:dyDescent="0.3">
      <c r="A9" s="319" t="s">
        <v>514</v>
      </c>
      <c r="B9" s="320" t="s">
        <v>515</v>
      </c>
    </row>
    <row r="10" spans="1:3" ht="158.4" x14ac:dyDescent="0.3">
      <c r="A10" s="311" t="s">
        <v>516</v>
      </c>
      <c r="B10" s="312" t="s">
        <v>614</v>
      </c>
    </row>
    <row r="11" spans="1:3" x14ac:dyDescent="0.3">
      <c r="A11" s="319" t="s">
        <v>517</v>
      </c>
      <c r="B11" s="320" t="s">
        <v>518</v>
      </c>
      <c r="C11" s="306"/>
    </row>
    <row r="12" spans="1:3" ht="115.2" x14ac:dyDescent="0.3">
      <c r="A12" s="311" t="s">
        <v>470</v>
      </c>
      <c r="B12" s="312" t="s">
        <v>615</v>
      </c>
      <c r="C12" s="306"/>
    </row>
    <row r="13" spans="1:3" ht="86.4" x14ac:dyDescent="0.3">
      <c r="A13" s="319" t="s">
        <v>471</v>
      </c>
      <c r="B13" s="320" t="s">
        <v>519</v>
      </c>
      <c r="C13" s="306"/>
    </row>
    <row r="14" spans="1:3" ht="72" x14ac:dyDescent="0.3">
      <c r="A14" s="311" t="s">
        <v>520</v>
      </c>
      <c r="B14" s="312" t="s">
        <v>472</v>
      </c>
      <c r="C14" s="306"/>
    </row>
    <row r="15" spans="1:3" ht="72" x14ac:dyDescent="0.3">
      <c r="A15" s="319" t="s">
        <v>473</v>
      </c>
      <c r="B15" s="320" t="s">
        <v>521</v>
      </c>
      <c r="C15" s="306"/>
    </row>
    <row r="16" spans="1:3" ht="115.2" x14ac:dyDescent="0.3">
      <c r="A16" s="311" t="s">
        <v>522</v>
      </c>
      <c r="B16" s="312" t="s">
        <v>616</v>
      </c>
    </row>
    <row r="17" spans="1:3" ht="57.6" x14ac:dyDescent="0.3">
      <c r="A17" s="319" t="s">
        <v>474</v>
      </c>
      <c r="B17" s="320" t="s">
        <v>617</v>
      </c>
    </row>
    <row r="18" spans="1:3" ht="72" x14ac:dyDescent="0.3">
      <c r="A18" s="311" t="s">
        <v>523</v>
      </c>
      <c r="B18" s="312" t="s">
        <v>618</v>
      </c>
    </row>
    <row r="19" spans="1:3" ht="43.2" x14ac:dyDescent="0.3">
      <c r="A19" s="319" t="s">
        <v>475</v>
      </c>
      <c r="B19" s="320" t="s">
        <v>619</v>
      </c>
    </row>
    <row r="20" spans="1:3" ht="28.8" x14ac:dyDescent="0.3">
      <c r="A20" s="311" t="s">
        <v>327</v>
      </c>
      <c r="B20" s="312" t="s">
        <v>620</v>
      </c>
    </row>
    <row r="21" spans="1:3" ht="72" x14ac:dyDescent="0.3">
      <c r="A21" s="319" t="s">
        <v>476</v>
      </c>
      <c r="B21" s="320" t="s">
        <v>524</v>
      </c>
    </row>
    <row r="22" spans="1:3" ht="72" x14ac:dyDescent="0.3">
      <c r="A22" s="311" t="s">
        <v>525</v>
      </c>
      <c r="B22" s="312" t="s">
        <v>621</v>
      </c>
    </row>
    <row r="23" spans="1:3" ht="43.2" x14ac:dyDescent="0.3">
      <c r="A23" s="319" t="s">
        <v>477</v>
      </c>
      <c r="B23" s="321" t="s">
        <v>666</v>
      </c>
    </row>
    <row r="24" spans="1:3" ht="43.2" x14ac:dyDescent="0.3">
      <c r="A24" s="311" t="s">
        <v>478</v>
      </c>
      <c r="B24" s="313" t="s">
        <v>526</v>
      </c>
    </row>
    <row r="25" spans="1:3" ht="57.6" x14ac:dyDescent="0.3">
      <c r="A25" s="319" t="s">
        <v>64</v>
      </c>
      <c r="B25" s="320" t="s">
        <v>622</v>
      </c>
    </row>
    <row r="26" spans="1:3" ht="57.6" x14ac:dyDescent="0.3">
      <c r="A26" s="311" t="s">
        <v>527</v>
      </c>
      <c r="B26" s="312" t="s">
        <v>623</v>
      </c>
    </row>
    <row r="27" spans="1:3" ht="43.2" x14ac:dyDescent="0.3">
      <c r="A27" s="319" t="s">
        <v>528</v>
      </c>
      <c r="B27" s="320" t="s">
        <v>529</v>
      </c>
    </row>
    <row r="28" spans="1:3" ht="28.8" x14ac:dyDescent="0.3">
      <c r="A28" s="311" t="s">
        <v>509</v>
      </c>
      <c r="B28" s="312" t="s">
        <v>624</v>
      </c>
    </row>
    <row r="29" spans="1:3" ht="28.8" x14ac:dyDescent="0.3">
      <c r="A29" s="319" t="s">
        <v>479</v>
      </c>
      <c r="B29" s="320" t="s">
        <v>480</v>
      </c>
    </row>
    <row r="30" spans="1:3" ht="72" x14ac:dyDescent="0.3">
      <c r="A30" s="311" t="s">
        <v>149</v>
      </c>
      <c r="B30" s="314" t="s">
        <v>530</v>
      </c>
      <c r="C30" s="307"/>
    </row>
    <row r="31" spans="1:3" ht="43.2" x14ac:dyDescent="0.3">
      <c r="A31" s="319" t="s">
        <v>531</v>
      </c>
      <c r="B31" s="320" t="s">
        <v>667</v>
      </c>
      <c r="C31" s="306"/>
    </row>
    <row r="32" spans="1:3" ht="100.8" x14ac:dyDescent="0.3">
      <c r="A32" s="311" t="s">
        <v>532</v>
      </c>
      <c r="B32" s="312" t="s">
        <v>665</v>
      </c>
      <c r="C32" s="306"/>
    </row>
    <row r="33" spans="1:2" ht="28.8" x14ac:dyDescent="0.3">
      <c r="A33" s="319" t="s">
        <v>424</v>
      </c>
      <c r="B33" s="320" t="s">
        <v>625</v>
      </c>
    </row>
    <row r="34" spans="1:2" ht="57.6" x14ac:dyDescent="0.3">
      <c r="A34" s="311" t="s">
        <v>481</v>
      </c>
      <c r="B34" s="313" t="s">
        <v>533</v>
      </c>
    </row>
    <row r="35" spans="1:2" ht="72" x14ac:dyDescent="0.3">
      <c r="A35" s="319" t="s">
        <v>534</v>
      </c>
      <c r="B35" s="320" t="s">
        <v>626</v>
      </c>
    </row>
    <row r="36" spans="1:2" ht="28.8" x14ac:dyDescent="0.3">
      <c r="A36" s="311" t="s">
        <v>483</v>
      </c>
      <c r="B36" s="312" t="s">
        <v>627</v>
      </c>
    </row>
    <row r="37" spans="1:2" ht="43.2" x14ac:dyDescent="0.3">
      <c r="A37" s="319" t="s">
        <v>484</v>
      </c>
      <c r="B37" s="320" t="s">
        <v>628</v>
      </c>
    </row>
    <row r="38" spans="1:2" ht="28.8" x14ac:dyDescent="0.3">
      <c r="A38" s="311" t="s">
        <v>535</v>
      </c>
      <c r="B38" s="312" t="s">
        <v>629</v>
      </c>
    </row>
    <row r="39" spans="1:2" ht="57.6" x14ac:dyDescent="0.3">
      <c r="A39" s="319" t="s">
        <v>536</v>
      </c>
      <c r="B39" s="320" t="s">
        <v>630</v>
      </c>
    </row>
    <row r="40" spans="1:2" ht="28.8" x14ac:dyDescent="0.3">
      <c r="A40" s="311" t="s">
        <v>537</v>
      </c>
      <c r="B40" s="312" t="s">
        <v>631</v>
      </c>
    </row>
    <row r="41" spans="1:2" ht="129.6" x14ac:dyDescent="0.3">
      <c r="A41" s="319" t="s">
        <v>485</v>
      </c>
      <c r="B41" s="321" t="s">
        <v>538</v>
      </c>
    </row>
    <row r="42" spans="1:2" ht="43.2" x14ac:dyDescent="0.3">
      <c r="A42" s="311" t="s">
        <v>539</v>
      </c>
      <c r="B42" s="312" t="s">
        <v>632</v>
      </c>
    </row>
    <row r="43" spans="1:2" ht="86.4" x14ac:dyDescent="0.3">
      <c r="A43" s="319" t="s">
        <v>540</v>
      </c>
      <c r="B43" s="320" t="s">
        <v>633</v>
      </c>
    </row>
    <row r="44" spans="1:2" ht="28.8" x14ac:dyDescent="0.3">
      <c r="A44" s="311" t="s">
        <v>541</v>
      </c>
      <c r="B44" s="312" t="s">
        <v>634</v>
      </c>
    </row>
    <row r="45" spans="1:2" ht="100.8" x14ac:dyDescent="0.3">
      <c r="A45" s="319" t="s">
        <v>486</v>
      </c>
      <c r="B45" s="320" t="s">
        <v>635</v>
      </c>
    </row>
    <row r="46" spans="1:2" x14ac:dyDescent="0.3">
      <c r="A46" s="311" t="s">
        <v>542</v>
      </c>
      <c r="B46" s="312" t="s">
        <v>636</v>
      </c>
    </row>
    <row r="47" spans="1:2" ht="43.2" x14ac:dyDescent="0.3">
      <c r="A47" s="319" t="s">
        <v>543</v>
      </c>
      <c r="B47" s="320" t="s">
        <v>544</v>
      </c>
    </row>
    <row r="48" spans="1:2" ht="28.8" x14ac:dyDescent="0.3">
      <c r="A48" s="311" t="s">
        <v>545</v>
      </c>
      <c r="B48" s="312" t="s">
        <v>155</v>
      </c>
    </row>
    <row r="49" spans="1:3" ht="57.6" x14ac:dyDescent="0.3">
      <c r="A49" s="319" t="s">
        <v>150</v>
      </c>
      <c r="B49" s="321" t="s">
        <v>546</v>
      </c>
    </row>
    <row r="50" spans="1:3" ht="118.2" customHeight="1" x14ac:dyDescent="0.3">
      <c r="A50" s="311" t="s">
        <v>487</v>
      </c>
      <c r="B50" s="313" t="s">
        <v>668</v>
      </c>
    </row>
    <row r="51" spans="1:3" ht="115.2" x14ac:dyDescent="0.3">
      <c r="A51" s="319" t="s">
        <v>488</v>
      </c>
      <c r="B51" s="321" t="s">
        <v>510</v>
      </c>
    </row>
    <row r="52" spans="1:3" ht="43.2" x14ac:dyDescent="0.3">
      <c r="A52" s="311" t="s">
        <v>50</v>
      </c>
      <c r="B52" s="312" t="s">
        <v>547</v>
      </c>
    </row>
    <row r="53" spans="1:3" ht="158.4" x14ac:dyDescent="0.3">
      <c r="A53" s="319" t="s">
        <v>548</v>
      </c>
      <c r="B53" s="320" t="s">
        <v>669</v>
      </c>
    </row>
    <row r="54" spans="1:3" ht="57.6" x14ac:dyDescent="0.3">
      <c r="A54" s="311" t="s">
        <v>549</v>
      </c>
      <c r="B54" s="312" t="s">
        <v>637</v>
      </c>
    </row>
    <row r="55" spans="1:3" ht="158.4" x14ac:dyDescent="0.3">
      <c r="A55" s="319" t="s">
        <v>550</v>
      </c>
      <c r="B55" s="320" t="s">
        <v>663</v>
      </c>
    </row>
    <row r="56" spans="1:3" ht="72" x14ac:dyDescent="0.3">
      <c r="A56" s="311" t="s">
        <v>489</v>
      </c>
      <c r="B56" s="312" t="s">
        <v>551</v>
      </c>
    </row>
    <row r="57" spans="1:3" ht="43.2" x14ac:dyDescent="0.3">
      <c r="A57" s="319" t="s">
        <v>490</v>
      </c>
      <c r="B57" s="320" t="s">
        <v>552</v>
      </c>
    </row>
    <row r="58" spans="1:3" ht="115.2" x14ac:dyDescent="0.3">
      <c r="A58" s="311" t="s">
        <v>491</v>
      </c>
      <c r="B58" s="312" t="s">
        <v>638</v>
      </c>
    </row>
    <row r="59" spans="1:3" ht="57.6" x14ac:dyDescent="0.3">
      <c r="A59" s="319" t="s">
        <v>553</v>
      </c>
      <c r="B59" s="320" t="s">
        <v>673</v>
      </c>
      <c r="C59" s="322"/>
    </row>
    <row r="60" spans="1:3" ht="57.6" x14ac:dyDescent="0.3">
      <c r="A60" s="311" t="s">
        <v>554</v>
      </c>
      <c r="B60" s="312" t="s">
        <v>639</v>
      </c>
    </row>
    <row r="61" spans="1:3" ht="72" x14ac:dyDescent="0.3">
      <c r="A61" s="319" t="s">
        <v>492</v>
      </c>
      <c r="B61" s="320" t="s">
        <v>555</v>
      </c>
    </row>
    <row r="62" spans="1:3" ht="43.2" x14ac:dyDescent="0.3">
      <c r="A62" s="311" t="s">
        <v>493</v>
      </c>
      <c r="B62" s="312" t="s">
        <v>640</v>
      </c>
    </row>
    <row r="63" spans="1:3" ht="43.2" x14ac:dyDescent="0.3">
      <c r="A63" s="319" t="s">
        <v>494</v>
      </c>
      <c r="B63" s="320" t="s">
        <v>641</v>
      </c>
    </row>
    <row r="64" spans="1:3" ht="72" x14ac:dyDescent="0.3">
      <c r="A64" s="311" t="s">
        <v>556</v>
      </c>
      <c r="B64" s="312" t="s">
        <v>557</v>
      </c>
    </row>
    <row r="65" spans="1:2" ht="86.4" x14ac:dyDescent="0.3">
      <c r="A65" s="319" t="s">
        <v>558</v>
      </c>
      <c r="B65" s="321" t="s">
        <v>664</v>
      </c>
    </row>
    <row r="66" spans="1:2" ht="100.8" x14ac:dyDescent="0.3">
      <c r="A66" s="311" t="s">
        <v>495</v>
      </c>
      <c r="B66" s="312" t="s">
        <v>670</v>
      </c>
    </row>
    <row r="67" spans="1:2" x14ac:dyDescent="0.3">
      <c r="A67" s="319" t="s">
        <v>559</v>
      </c>
      <c r="B67" s="320" t="s">
        <v>642</v>
      </c>
    </row>
    <row r="68" spans="1:2" ht="43.2" x14ac:dyDescent="0.3">
      <c r="A68" s="311" t="s">
        <v>560</v>
      </c>
      <c r="B68" s="312" t="s">
        <v>643</v>
      </c>
    </row>
    <row r="69" spans="1:2" ht="28.8" x14ac:dyDescent="0.3">
      <c r="A69" s="319" t="s">
        <v>561</v>
      </c>
      <c r="B69" s="320" t="s">
        <v>644</v>
      </c>
    </row>
    <row r="70" spans="1:2" ht="72" x14ac:dyDescent="0.3">
      <c r="A70" s="311" t="s">
        <v>562</v>
      </c>
      <c r="B70" s="312" t="s">
        <v>563</v>
      </c>
    </row>
    <row r="71" spans="1:2" ht="43.2" x14ac:dyDescent="0.3">
      <c r="A71" s="319" t="s">
        <v>496</v>
      </c>
      <c r="B71" s="320" t="s">
        <v>564</v>
      </c>
    </row>
    <row r="72" spans="1:2" ht="129.6" x14ac:dyDescent="0.3">
      <c r="A72" s="311" t="s">
        <v>565</v>
      </c>
      <c r="B72" s="312" t="s">
        <v>566</v>
      </c>
    </row>
    <row r="73" spans="1:2" x14ac:dyDescent="0.3">
      <c r="A73" s="319" t="s">
        <v>567</v>
      </c>
      <c r="B73" s="320" t="s">
        <v>645</v>
      </c>
    </row>
    <row r="74" spans="1:2" ht="86.4" x14ac:dyDescent="0.3">
      <c r="A74" s="311" t="s">
        <v>497</v>
      </c>
      <c r="B74" s="312" t="s">
        <v>646</v>
      </c>
    </row>
    <row r="75" spans="1:2" ht="28.8" x14ac:dyDescent="0.3">
      <c r="A75" s="319" t="s">
        <v>568</v>
      </c>
      <c r="B75" s="320" t="s">
        <v>647</v>
      </c>
    </row>
    <row r="76" spans="1:2" ht="57.6" x14ac:dyDescent="0.3">
      <c r="A76" s="311" t="s">
        <v>498</v>
      </c>
      <c r="B76" s="312" t="s">
        <v>662</v>
      </c>
    </row>
    <row r="77" spans="1:2" x14ac:dyDescent="0.3">
      <c r="A77" s="319" t="s">
        <v>569</v>
      </c>
      <c r="B77" s="320" t="s">
        <v>648</v>
      </c>
    </row>
    <row r="78" spans="1:2" ht="234" customHeight="1" x14ac:dyDescent="0.3">
      <c r="A78" s="311" t="s">
        <v>499</v>
      </c>
      <c r="B78" s="313" t="s">
        <v>671</v>
      </c>
    </row>
    <row r="79" spans="1:2" ht="86.4" x14ac:dyDescent="0.3">
      <c r="A79" s="319" t="s">
        <v>570</v>
      </c>
      <c r="B79" s="320" t="s">
        <v>649</v>
      </c>
    </row>
    <row r="80" spans="1:2" ht="100.8" x14ac:dyDescent="0.3">
      <c r="A80" s="311" t="s">
        <v>500</v>
      </c>
      <c r="B80" s="312" t="s">
        <v>672</v>
      </c>
    </row>
    <row r="81" spans="1:2" ht="57.6" x14ac:dyDescent="0.3">
      <c r="A81" s="319" t="s">
        <v>571</v>
      </c>
      <c r="B81" s="320" t="s">
        <v>650</v>
      </c>
    </row>
    <row r="82" spans="1:2" ht="100.8" x14ac:dyDescent="0.3">
      <c r="A82" s="311" t="s">
        <v>572</v>
      </c>
      <c r="B82" s="312" t="s">
        <v>651</v>
      </c>
    </row>
    <row r="83" spans="1:2" ht="28.8" x14ac:dyDescent="0.3">
      <c r="A83" s="319" t="s">
        <v>501</v>
      </c>
      <c r="B83" s="320" t="s">
        <v>652</v>
      </c>
    </row>
    <row r="84" spans="1:2" ht="57.6" x14ac:dyDescent="0.3">
      <c r="A84" s="311" t="s">
        <v>573</v>
      </c>
      <c r="B84" s="312" t="s">
        <v>653</v>
      </c>
    </row>
    <row r="85" spans="1:2" ht="129.6" x14ac:dyDescent="0.3">
      <c r="A85" s="319" t="s">
        <v>574</v>
      </c>
      <c r="B85" s="320" t="s">
        <v>654</v>
      </c>
    </row>
    <row r="86" spans="1:2" ht="28.8" x14ac:dyDescent="0.3">
      <c r="A86" s="311" t="s">
        <v>575</v>
      </c>
      <c r="B86" s="312" t="s">
        <v>482</v>
      </c>
    </row>
    <row r="87" spans="1:2" ht="57.6" x14ac:dyDescent="0.3">
      <c r="A87" s="319" t="s">
        <v>502</v>
      </c>
      <c r="B87" s="320" t="s">
        <v>655</v>
      </c>
    </row>
    <row r="88" spans="1:2" ht="57.6" x14ac:dyDescent="0.3">
      <c r="A88" s="311" t="s">
        <v>503</v>
      </c>
      <c r="B88" s="312" t="s">
        <v>656</v>
      </c>
    </row>
    <row r="89" spans="1:2" x14ac:dyDescent="0.3">
      <c r="A89" s="319" t="s">
        <v>504</v>
      </c>
      <c r="B89" s="320" t="s">
        <v>657</v>
      </c>
    </row>
    <row r="90" spans="1:2" ht="57.6" x14ac:dyDescent="0.3">
      <c r="A90" s="311" t="s">
        <v>505</v>
      </c>
      <c r="B90" s="315" t="s">
        <v>506</v>
      </c>
    </row>
    <row r="91" spans="1:2" ht="43.2" x14ac:dyDescent="0.3">
      <c r="A91" s="319" t="s">
        <v>507</v>
      </c>
      <c r="B91" s="320" t="s">
        <v>658</v>
      </c>
    </row>
    <row r="92" spans="1:2" ht="43.2" x14ac:dyDescent="0.3">
      <c r="A92" s="311" t="s">
        <v>508</v>
      </c>
      <c r="B92" s="312" t="s">
        <v>659</v>
      </c>
    </row>
    <row r="93" spans="1:2" x14ac:dyDescent="0.3">
      <c r="A93" s="319" t="s">
        <v>576</v>
      </c>
      <c r="B93" s="320" t="s">
        <v>660</v>
      </c>
    </row>
    <row r="94" spans="1:2" x14ac:dyDescent="0.3">
      <c r="A94" s="316"/>
      <c r="B94" s="317"/>
    </row>
    <row r="95" spans="1:2" ht="17.399999999999999" x14ac:dyDescent="0.35">
      <c r="A95" s="318" t="s">
        <v>700</v>
      </c>
      <c r="B95" s="318" t="s">
        <v>611</v>
      </c>
    </row>
    <row r="96" spans="1:2" x14ac:dyDescent="0.3">
      <c r="A96" s="319" t="s">
        <v>577</v>
      </c>
      <c r="B96" s="320" t="s">
        <v>578</v>
      </c>
    </row>
    <row r="97" spans="1:2" x14ac:dyDescent="0.3">
      <c r="A97" s="311" t="s">
        <v>579</v>
      </c>
      <c r="B97" s="312" t="s">
        <v>580</v>
      </c>
    </row>
    <row r="98" spans="1:2" x14ac:dyDescent="0.3">
      <c r="A98" s="319" t="s">
        <v>581</v>
      </c>
      <c r="B98" s="320" t="s">
        <v>582</v>
      </c>
    </row>
    <row r="99" spans="1:2" x14ac:dyDescent="0.3">
      <c r="A99" s="311" t="s">
        <v>583</v>
      </c>
      <c r="B99" s="312" t="s">
        <v>584</v>
      </c>
    </row>
    <row r="100" spans="1:2" x14ac:dyDescent="0.3">
      <c r="A100" s="319" t="s">
        <v>585</v>
      </c>
      <c r="B100" s="320" t="s">
        <v>586</v>
      </c>
    </row>
    <row r="101" spans="1:2" x14ac:dyDescent="0.3">
      <c r="A101" s="311" t="s">
        <v>587</v>
      </c>
      <c r="B101" s="312" t="s">
        <v>588</v>
      </c>
    </row>
    <row r="102" spans="1:2" x14ac:dyDescent="0.3">
      <c r="A102" s="319" t="s">
        <v>589</v>
      </c>
      <c r="B102" s="320" t="s">
        <v>590</v>
      </c>
    </row>
    <row r="103" spans="1:2" x14ac:dyDescent="0.3">
      <c r="A103" s="311" t="s">
        <v>591</v>
      </c>
      <c r="B103" s="312" t="s">
        <v>592</v>
      </c>
    </row>
    <row r="104" spans="1:2" x14ac:dyDescent="0.3">
      <c r="A104" s="319" t="s">
        <v>593</v>
      </c>
      <c r="B104" s="320" t="s">
        <v>594</v>
      </c>
    </row>
    <row r="105" spans="1:2" x14ac:dyDescent="0.3">
      <c r="A105" s="311" t="s">
        <v>595</v>
      </c>
      <c r="B105" s="312" t="s">
        <v>596</v>
      </c>
    </row>
    <row r="106" spans="1:2" x14ac:dyDescent="0.3">
      <c r="A106" s="319" t="s">
        <v>597</v>
      </c>
      <c r="B106" s="320" t="s">
        <v>598</v>
      </c>
    </row>
    <row r="107" spans="1:2" x14ac:dyDescent="0.3">
      <c r="A107" s="311" t="s">
        <v>599</v>
      </c>
      <c r="B107" s="312" t="s">
        <v>600</v>
      </c>
    </row>
    <row r="108" spans="1:2" x14ac:dyDescent="0.3">
      <c r="A108" s="319" t="s">
        <v>601</v>
      </c>
      <c r="B108" s="320" t="s">
        <v>602</v>
      </c>
    </row>
    <row r="109" spans="1:2" x14ac:dyDescent="0.3">
      <c r="A109" s="311" t="s">
        <v>603</v>
      </c>
      <c r="B109" s="312" t="s">
        <v>604</v>
      </c>
    </row>
    <row r="110" spans="1:2" x14ac:dyDescent="0.3">
      <c r="A110" s="319" t="s">
        <v>605</v>
      </c>
      <c r="B110" s="320" t="s">
        <v>606</v>
      </c>
    </row>
    <row r="111" spans="1:2" x14ac:dyDescent="0.3">
      <c r="A111" s="311" t="s">
        <v>607</v>
      </c>
      <c r="B111" s="312" t="s">
        <v>608</v>
      </c>
    </row>
    <row r="112" spans="1:2" x14ac:dyDescent="0.3">
      <c r="A112" s="319" t="s">
        <v>609</v>
      </c>
      <c r="B112" s="320" t="s">
        <v>610</v>
      </c>
    </row>
  </sheetData>
  <sheetProtection algorithmName="SHA-512" hashValue="3Lvab4K/UdiNrJSR8XLUZNzmvYtvvpznOyB5yx0LcPcq2KzohOFCSG+rcl+TtBX4U0aPquv9qtmKW/0BwaGDGw==" saltValue="awFQ0Cn/GCRJemXXxDudHQ==" spinCount="100000" sheet="1" objects="1" scenarios="1"/>
  <pageMargins left="0.5" right="0.5" top="0.5" bottom="0.5" header="0.05" footer="0.05"/>
  <pageSetup paperSize="0" orientation="portrait" r:id="rId1"/>
  <headerFooter>
    <oddHeader>&amp;LWater Supply Plan: Supporting Tables</oddHeader>
    <oddFooter>&amp;LGlossary &amp; Acronyms&amp;R&amp;N</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F71201-E9C0-4C63-A5F5-7EF7B7697522}">
  <dimension ref="A1:F111"/>
  <sheetViews>
    <sheetView workbookViewId="0"/>
  </sheetViews>
  <sheetFormatPr defaultColWidth="20.88671875" defaultRowHeight="14.4" x14ac:dyDescent="0.3"/>
  <cols>
    <col min="1" max="1" width="20.88671875" style="155"/>
    <col min="2" max="2" width="25.5546875" style="155" customWidth="1"/>
    <col min="3" max="4" width="32.88671875" style="155" customWidth="1"/>
    <col min="5" max="5" width="13.5546875" style="155" customWidth="1"/>
    <col min="6" max="16384" width="20.88671875" style="155"/>
  </cols>
  <sheetData>
    <row r="1" spans="1:5" ht="22.5" customHeight="1" x14ac:dyDescent="0.3">
      <c r="A1" s="353" t="s">
        <v>1017</v>
      </c>
    </row>
    <row r="2" spans="1:5" s="173" customFormat="1" ht="28.8" x14ac:dyDescent="0.3">
      <c r="A2" s="173" t="s">
        <v>286</v>
      </c>
      <c r="B2" s="173" t="s">
        <v>285</v>
      </c>
      <c r="C2" s="173" t="s">
        <v>287</v>
      </c>
      <c r="D2" s="173" t="s">
        <v>264</v>
      </c>
      <c r="E2" s="173" t="s">
        <v>265</v>
      </c>
    </row>
    <row r="3" spans="1:5" ht="43.2" x14ac:dyDescent="0.3">
      <c r="A3" s="333" t="s">
        <v>248</v>
      </c>
      <c r="B3" s="333" t="s">
        <v>21</v>
      </c>
      <c r="C3" s="333" t="s">
        <v>785</v>
      </c>
      <c r="D3" s="333" t="s">
        <v>271</v>
      </c>
      <c r="E3" s="333" t="s">
        <v>266</v>
      </c>
    </row>
    <row r="4" spans="1:5" ht="43.2" x14ac:dyDescent="0.3">
      <c r="A4" s="155" t="s">
        <v>248</v>
      </c>
      <c r="B4" s="155" t="s">
        <v>22</v>
      </c>
      <c r="C4" s="155" t="s">
        <v>274</v>
      </c>
      <c r="D4" s="155" t="s">
        <v>272</v>
      </c>
      <c r="E4" s="155" t="s">
        <v>268</v>
      </c>
    </row>
    <row r="5" spans="1:5" ht="43.2" x14ac:dyDescent="0.3">
      <c r="A5" s="333" t="s">
        <v>248</v>
      </c>
      <c r="B5" s="333" t="s">
        <v>23</v>
      </c>
      <c r="C5" s="333" t="s">
        <v>786</v>
      </c>
      <c r="D5" s="333" t="s">
        <v>273</v>
      </c>
      <c r="E5" s="333" t="s">
        <v>267</v>
      </c>
    </row>
    <row r="6" spans="1:5" ht="86.4" x14ac:dyDescent="0.3">
      <c r="A6" s="155" t="s">
        <v>170</v>
      </c>
      <c r="B6" s="155" t="s">
        <v>249</v>
      </c>
      <c r="C6" s="155" t="s">
        <v>787</v>
      </c>
      <c r="D6" s="155" t="s">
        <v>788</v>
      </c>
      <c r="E6" s="155" t="s">
        <v>358</v>
      </c>
    </row>
    <row r="7" spans="1:5" ht="43.2" x14ac:dyDescent="0.3">
      <c r="A7" s="333" t="s">
        <v>170</v>
      </c>
      <c r="B7" s="333" t="s">
        <v>789</v>
      </c>
      <c r="C7" s="333" t="s">
        <v>790</v>
      </c>
      <c r="D7" s="333" t="s">
        <v>276</v>
      </c>
      <c r="E7" s="333" t="s">
        <v>358</v>
      </c>
    </row>
    <row r="8" spans="1:5" ht="57.6" x14ac:dyDescent="0.3">
      <c r="A8" s="155" t="s">
        <v>170</v>
      </c>
      <c r="B8" s="155" t="s">
        <v>791</v>
      </c>
      <c r="C8" s="155" t="s">
        <v>792</v>
      </c>
      <c r="D8" s="155" t="s">
        <v>364</v>
      </c>
      <c r="E8" s="155" t="s">
        <v>358</v>
      </c>
    </row>
    <row r="9" spans="1:5" ht="43.2" x14ac:dyDescent="0.3">
      <c r="A9" s="333" t="s">
        <v>170</v>
      </c>
      <c r="B9" s="333" t="s">
        <v>275</v>
      </c>
      <c r="C9" s="333" t="s">
        <v>793</v>
      </c>
      <c r="D9" s="333" t="s">
        <v>277</v>
      </c>
      <c r="E9" s="333" t="s">
        <v>358</v>
      </c>
    </row>
    <row r="10" spans="1:5" ht="57.6" x14ac:dyDescent="0.3">
      <c r="A10" s="155" t="s">
        <v>250</v>
      </c>
      <c r="B10" s="155" t="s">
        <v>794</v>
      </c>
      <c r="C10" s="155" t="s">
        <v>795</v>
      </c>
      <c r="D10" s="155" t="s">
        <v>278</v>
      </c>
      <c r="E10" s="155" t="s">
        <v>363</v>
      </c>
    </row>
    <row r="11" spans="1:5" ht="43.2" x14ac:dyDescent="0.3">
      <c r="A11" s="333" t="s">
        <v>250</v>
      </c>
      <c r="B11" s="334" t="s">
        <v>293</v>
      </c>
      <c r="C11" s="333" t="s">
        <v>796</v>
      </c>
      <c r="D11" s="333" t="s">
        <v>279</v>
      </c>
      <c r="E11" s="333" t="s">
        <v>363</v>
      </c>
    </row>
    <row r="12" spans="1:5" ht="43.2" x14ac:dyDescent="0.3">
      <c r="A12" s="155" t="s">
        <v>250</v>
      </c>
      <c r="B12" s="155" t="s">
        <v>292</v>
      </c>
      <c r="C12" s="155" t="s">
        <v>797</v>
      </c>
      <c r="D12" s="155" t="s">
        <v>280</v>
      </c>
      <c r="E12" s="155" t="s">
        <v>363</v>
      </c>
    </row>
    <row r="13" spans="1:5" ht="43.2" x14ac:dyDescent="0.3">
      <c r="A13" s="333" t="s">
        <v>250</v>
      </c>
      <c r="B13" s="333" t="s">
        <v>291</v>
      </c>
      <c r="C13" s="333" t="s">
        <v>798</v>
      </c>
      <c r="D13" s="333" t="s">
        <v>281</v>
      </c>
      <c r="E13" s="333" t="s">
        <v>363</v>
      </c>
    </row>
    <row r="14" spans="1:5" ht="43.2" x14ac:dyDescent="0.3">
      <c r="A14" s="155" t="s">
        <v>250</v>
      </c>
      <c r="B14" s="155" t="s">
        <v>290</v>
      </c>
      <c r="C14" s="155" t="s">
        <v>799</v>
      </c>
      <c r="D14" s="155" t="s">
        <v>282</v>
      </c>
      <c r="E14" s="155" t="s">
        <v>361</v>
      </c>
    </row>
    <row r="15" spans="1:5" ht="57.6" x14ac:dyDescent="0.3">
      <c r="A15" s="333" t="s">
        <v>250</v>
      </c>
      <c r="B15" s="333" t="s">
        <v>800</v>
      </c>
      <c r="C15" s="333" t="s">
        <v>801</v>
      </c>
      <c r="D15" s="333" t="s">
        <v>279</v>
      </c>
      <c r="E15" s="333" t="s">
        <v>363</v>
      </c>
    </row>
    <row r="16" spans="1:5" ht="43.2" x14ac:dyDescent="0.3">
      <c r="A16" s="155" t="s">
        <v>443</v>
      </c>
      <c r="B16" s="155" t="s">
        <v>294</v>
      </c>
      <c r="C16" s="155" t="s">
        <v>295</v>
      </c>
      <c r="D16" s="155" t="s">
        <v>296</v>
      </c>
      <c r="E16" s="155" t="s">
        <v>363</v>
      </c>
    </row>
    <row r="17" spans="1:5" ht="115.2" x14ac:dyDescent="0.3">
      <c r="A17" s="333" t="s">
        <v>443</v>
      </c>
      <c r="B17" s="333" t="s">
        <v>30</v>
      </c>
      <c r="C17" s="333" t="s">
        <v>803</v>
      </c>
      <c r="D17" s="333" t="s">
        <v>297</v>
      </c>
      <c r="E17" s="333" t="s">
        <v>269</v>
      </c>
    </row>
    <row r="18" spans="1:5" ht="115.2" x14ac:dyDescent="0.3">
      <c r="A18" s="155" t="s">
        <v>444</v>
      </c>
      <c r="B18" s="155" t="s">
        <v>289</v>
      </c>
      <c r="C18" s="155" t="s">
        <v>802</v>
      </c>
      <c r="D18" s="155" t="s">
        <v>283</v>
      </c>
      <c r="E18" s="155" t="s">
        <v>363</v>
      </c>
    </row>
    <row r="19" spans="1:5" ht="100.8" x14ac:dyDescent="0.3">
      <c r="A19" s="333" t="s">
        <v>444</v>
      </c>
      <c r="B19" s="333" t="s">
        <v>804</v>
      </c>
      <c r="C19" s="333" t="s">
        <v>805</v>
      </c>
      <c r="D19" s="333" t="s">
        <v>357</v>
      </c>
      <c r="E19" s="333" t="s">
        <v>363</v>
      </c>
    </row>
    <row r="20" spans="1:5" ht="57.6" x14ac:dyDescent="0.3">
      <c r="A20" s="155" t="s">
        <v>172</v>
      </c>
      <c r="B20" s="155" t="s">
        <v>298</v>
      </c>
      <c r="C20" s="155" t="s">
        <v>809</v>
      </c>
      <c r="D20" s="155" t="s">
        <v>299</v>
      </c>
      <c r="E20" s="155" t="s">
        <v>361</v>
      </c>
    </row>
    <row r="21" spans="1:5" ht="100.8" x14ac:dyDescent="0.3">
      <c r="A21" s="333" t="s">
        <v>172</v>
      </c>
      <c r="B21" s="333" t="s">
        <v>807</v>
      </c>
      <c r="C21" s="333" t="s">
        <v>806</v>
      </c>
      <c r="D21" s="333" t="s">
        <v>808</v>
      </c>
      <c r="E21" s="333" t="s">
        <v>362</v>
      </c>
    </row>
    <row r="22" spans="1:5" ht="115.2" x14ac:dyDescent="0.3">
      <c r="A22" s="155" t="s">
        <v>172</v>
      </c>
      <c r="B22" s="155" t="s">
        <v>332</v>
      </c>
      <c r="C22" s="155" t="s">
        <v>810</v>
      </c>
      <c r="D22" s="155" t="s">
        <v>811</v>
      </c>
      <c r="E22" s="155" t="s">
        <v>362</v>
      </c>
    </row>
    <row r="23" spans="1:5" ht="115.2" x14ac:dyDescent="0.3">
      <c r="A23" s="333" t="s">
        <v>172</v>
      </c>
      <c r="B23" s="333" t="s">
        <v>33</v>
      </c>
      <c r="C23" s="333" t="s">
        <v>812</v>
      </c>
      <c r="D23" s="333" t="s">
        <v>813</v>
      </c>
      <c r="E23" s="333" t="s">
        <v>359</v>
      </c>
    </row>
    <row r="24" spans="1:5" ht="100.8" x14ac:dyDescent="0.3">
      <c r="A24" s="155" t="s">
        <v>172</v>
      </c>
      <c r="B24" s="155" t="s">
        <v>300</v>
      </c>
      <c r="C24" s="155" t="s">
        <v>814</v>
      </c>
      <c r="D24" s="155" t="s">
        <v>815</v>
      </c>
      <c r="E24" s="155" t="s">
        <v>363</v>
      </c>
    </row>
    <row r="25" spans="1:5" ht="115.2" x14ac:dyDescent="0.3">
      <c r="A25" s="333" t="s">
        <v>172</v>
      </c>
      <c r="B25" s="333" t="s">
        <v>740</v>
      </c>
      <c r="C25" s="333" t="s">
        <v>816</v>
      </c>
      <c r="D25" s="333" t="s">
        <v>817</v>
      </c>
      <c r="E25" s="333" t="s">
        <v>269</v>
      </c>
    </row>
    <row r="26" spans="1:5" ht="115.2" x14ac:dyDescent="0.3">
      <c r="A26" s="155" t="s">
        <v>172</v>
      </c>
      <c r="B26" s="155" t="s">
        <v>741</v>
      </c>
      <c r="C26" s="155" t="s">
        <v>824</v>
      </c>
      <c r="D26" s="155" t="s">
        <v>818</v>
      </c>
      <c r="E26" s="155" t="s">
        <v>269</v>
      </c>
    </row>
    <row r="27" spans="1:5" ht="115.2" x14ac:dyDescent="0.3">
      <c r="A27" s="333" t="s">
        <v>172</v>
      </c>
      <c r="B27" s="333" t="s">
        <v>742</v>
      </c>
      <c r="C27" s="333" t="s">
        <v>825</v>
      </c>
      <c r="D27" s="333" t="s">
        <v>819</v>
      </c>
      <c r="E27" s="333" t="s">
        <v>269</v>
      </c>
    </row>
    <row r="28" spans="1:5" ht="115.2" x14ac:dyDescent="0.3">
      <c r="A28" s="155" t="s">
        <v>172</v>
      </c>
      <c r="B28" s="155" t="s">
        <v>301</v>
      </c>
      <c r="C28" s="155" t="s">
        <v>825</v>
      </c>
      <c r="D28" s="347" t="s">
        <v>820</v>
      </c>
      <c r="E28" s="155" t="s">
        <v>363</v>
      </c>
    </row>
    <row r="29" spans="1:5" ht="57.6" x14ac:dyDescent="0.3">
      <c r="A29" s="333" t="s">
        <v>172</v>
      </c>
      <c r="B29" s="333" t="s">
        <v>302</v>
      </c>
      <c r="C29" s="333" t="s">
        <v>826</v>
      </c>
      <c r="D29" s="334" t="s">
        <v>821</v>
      </c>
      <c r="E29" s="333" t="s">
        <v>363</v>
      </c>
    </row>
    <row r="30" spans="1:5" ht="100.8" x14ac:dyDescent="0.3">
      <c r="A30" s="155" t="s">
        <v>172</v>
      </c>
      <c r="B30" s="155" t="s">
        <v>827</v>
      </c>
      <c r="C30" s="155" t="s">
        <v>828</v>
      </c>
      <c r="D30" s="155" t="s">
        <v>822</v>
      </c>
      <c r="E30" s="155" t="s">
        <v>362</v>
      </c>
    </row>
    <row r="31" spans="1:5" ht="100.8" x14ac:dyDescent="0.3">
      <c r="A31" s="333" t="s">
        <v>172</v>
      </c>
      <c r="B31" s="333" t="s">
        <v>829</v>
      </c>
      <c r="C31" s="333" t="s">
        <v>830</v>
      </c>
      <c r="D31" s="333" t="s">
        <v>823</v>
      </c>
      <c r="E31" s="333" t="s">
        <v>362</v>
      </c>
    </row>
    <row r="32" spans="1:5" ht="43.2" x14ac:dyDescent="0.3">
      <c r="A32" s="155" t="s">
        <v>172</v>
      </c>
      <c r="B32" s="155" t="s">
        <v>303</v>
      </c>
      <c r="C32" s="155" t="s">
        <v>831</v>
      </c>
      <c r="D32" s="155" t="s">
        <v>304</v>
      </c>
      <c r="E32" s="155" t="s">
        <v>361</v>
      </c>
    </row>
    <row r="33" spans="1:5" ht="43.2" x14ac:dyDescent="0.3">
      <c r="A33" s="333" t="s">
        <v>172</v>
      </c>
      <c r="B33" s="333" t="s">
        <v>832</v>
      </c>
      <c r="C33" s="333" t="s">
        <v>835</v>
      </c>
      <c r="D33" s="333" t="s">
        <v>833</v>
      </c>
      <c r="E33" s="333" t="s">
        <v>362</v>
      </c>
    </row>
    <row r="34" spans="1:5" ht="43.2" x14ac:dyDescent="0.3">
      <c r="A34" s="155" t="s">
        <v>172</v>
      </c>
      <c r="B34" s="155" t="s">
        <v>834</v>
      </c>
      <c r="C34" s="155" t="s">
        <v>837</v>
      </c>
      <c r="D34" s="155" t="s">
        <v>836</v>
      </c>
      <c r="E34" s="155" t="s">
        <v>362</v>
      </c>
    </row>
    <row r="35" spans="1:5" ht="43.2" x14ac:dyDescent="0.3">
      <c r="A35" s="333" t="s">
        <v>172</v>
      </c>
      <c r="B35" s="333" t="s">
        <v>306</v>
      </c>
      <c r="C35" s="333" t="s">
        <v>838</v>
      </c>
      <c r="D35" s="333" t="s">
        <v>305</v>
      </c>
      <c r="E35" s="333" t="s">
        <v>359</v>
      </c>
    </row>
    <row r="36" spans="1:5" ht="43.2" x14ac:dyDescent="0.3">
      <c r="A36" s="155" t="s">
        <v>172</v>
      </c>
      <c r="B36" s="155" t="s">
        <v>307</v>
      </c>
      <c r="C36" s="155" t="s">
        <v>839</v>
      </c>
      <c r="D36" s="155" t="s">
        <v>308</v>
      </c>
      <c r="E36" s="155" t="s">
        <v>363</v>
      </c>
    </row>
    <row r="37" spans="1:5" ht="43.2" x14ac:dyDescent="0.3">
      <c r="A37" s="333" t="s">
        <v>172</v>
      </c>
      <c r="B37" s="333" t="s">
        <v>840</v>
      </c>
      <c r="C37" s="333" t="s">
        <v>841</v>
      </c>
      <c r="D37" s="333" t="s">
        <v>309</v>
      </c>
      <c r="E37" s="333" t="s">
        <v>269</v>
      </c>
    </row>
    <row r="38" spans="1:5" ht="43.2" x14ac:dyDescent="0.3">
      <c r="A38" s="155" t="s">
        <v>172</v>
      </c>
      <c r="B38" s="155" t="s">
        <v>842</v>
      </c>
      <c r="C38" s="155" t="s">
        <v>843</v>
      </c>
      <c r="D38" s="155" t="s">
        <v>310</v>
      </c>
      <c r="E38" s="155" t="s">
        <v>269</v>
      </c>
    </row>
    <row r="39" spans="1:5" ht="43.2" x14ac:dyDescent="0.3">
      <c r="A39" s="333" t="s">
        <v>172</v>
      </c>
      <c r="B39" s="333" t="s">
        <v>844</v>
      </c>
      <c r="C39" s="333" t="s">
        <v>845</v>
      </c>
      <c r="D39" s="333" t="s">
        <v>311</v>
      </c>
      <c r="E39" s="333" t="s">
        <v>269</v>
      </c>
    </row>
    <row r="40" spans="1:5" ht="43.2" x14ac:dyDescent="0.3">
      <c r="A40" s="155" t="s">
        <v>172</v>
      </c>
      <c r="B40" s="155" t="s">
        <v>314</v>
      </c>
      <c r="C40" s="155" t="s">
        <v>846</v>
      </c>
      <c r="D40" s="155" t="s">
        <v>312</v>
      </c>
      <c r="E40" s="155" t="s">
        <v>363</v>
      </c>
    </row>
    <row r="41" spans="1:5" ht="43.2" x14ac:dyDescent="0.3">
      <c r="A41" s="333" t="s">
        <v>172</v>
      </c>
      <c r="B41" s="333" t="s">
        <v>360</v>
      </c>
      <c r="C41" s="333" t="s">
        <v>847</v>
      </c>
      <c r="D41" s="333" t="s">
        <v>313</v>
      </c>
      <c r="E41" s="333" t="s">
        <v>363</v>
      </c>
    </row>
    <row r="42" spans="1:5" ht="43.2" x14ac:dyDescent="0.3">
      <c r="A42" s="155" t="s">
        <v>172</v>
      </c>
      <c r="B42" s="155" t="s">
        <v>848</v>
      </c>
      <c r="C42" s="155" t="s">
        <v>849</v>
      </c>
      <c r="D42" s="155" t="s">
        <v>850</v>
      </c>
      <c r="E42" s="155" t="s">
        <v>362</v>
      </c>
    </row>
    <row r="43" spans="1:5" ht="43.2" x14ac:dyDescent="0.3">
      <c r="A43" s="333" t="s">
        <v>172</v>
      </c>
      <c r="B43" s="333" t="s">
        <v>851</v>
      </c>
      <c r="C43" s="333" t="s">
        <v>852</v>
      </c>
      <c r="D43" s="333" t="s">
        <v>853</v>
      </c>
      <c r="E43" s="333" t="s">
        <v>362</v>
      </c>
    </row>
    <row r="44" spans="1:5" ht="43.2" x14ac:dyDescent="0.3">
      <c r="A44" s="155" t="s">
        <v>172</v>
      </c>
      <c r="B44" s="155" t="s">
        <v>323</v>
      </c>
      <c r="C44" s="155" t="s">
        <v>831</v>
      </c>
      <c r="D44" s="155" t="s">
        <v>315</v>
      </c>
      <c r="E44" s="155" t="s">
        <v>361</v>
      </c>
    </row>
    <row r="45" spans="1:5" ht="43.2" x14ac:dyDescent="0.3">
      <c r="A45" s="333" t="s">
        <v>172</v>
      </c>
      <c r="B45" s="333" t="s">
        <v>854</v>
      </c>
      <c r="C45" s="333" t="s">
        <v>835</v>
      </c>
      <c r="D45" s="333" t="s">
        <v>855</v>
      </c>
      <c r="E45" s="333" t="s">
        <v>362</v>
      </c>
    </row>
    <row r="46" spans="1:5" ht="43.2" x14ac:dyDescent="0.3">
      <c r="A46" s="155" t="s">
        <v>172</v>
      </c>
      <c r="B46" s="155" t="s">
        <v>856</v>
      </c>
      <c r="C46" s="155" t="s">
        <v>857</v>
      </c>
      <c r="D46" s="155" t="s">
        <v>858</v>
      </c>
      <c r="E46" s="155" t="s">
        <v>362</v>
      </c>
    </row>
    <row r="47" spans="1:5" ht="43.2" x14ac:dyDescent="0.3">
      <c r="A47" s="333" t="s">
        <v>172</v>
      </c>
      <c r="B47" s="333" t="s">
        <v>270</v>
      </c>
      <c r="C47" s="333" t="s">
        <v>838</v>
      </c>
      <c r="D47" s="333" t="s">
        <v>316</v>
      </c>
      <c r="E47" s="333" t="s">
        <v>359</v>
      </c>
    </row>
    <row r="48" spans="1:5" ht="43.2" x14ac:dyDescent="0.3">
      <c r="A48" s="155" t="s">
        <v>172</v>
      </c>
      <c r="B48" s="155" t="s">
        <v>324</v>
      </c>
      <c r="C48" s="155" t="s">
        <v>839</v>
      </c>
      <c r="D48" s="155" t="s">
        <v>317</v>
      </c>
      <c r="E48" s="155" t="s">
        <v>363</v>
      </c>
    </row>
    <row r="49" spans="1:5" ht="43.2" x14ac:dyDescent="0.3">
      <c r="A49" s="333" t="s">
        <v>172</v>
      </c>
      <c r="B49" s="333" t="s">
        <v>859</v>
      </c>
      <c r="C49" s="333" t="s">
        <v>841</v>
      </c>
      <c r="D49" s="333" t="s">
        <v>318</v>
      </c>
      <c r="E49" s="333" t="s">
        <v>269</v>
      </c>
    </row>
    <row r="50" spans="1:5" ht="43.2" x14ac:dyDescent="0.3">
      <c r="A50" s="155" t="s">
        <v>172</v>
      </c>
      <c r="B50" s="155" t="s">
        <v>860</v>
      </c>
      <c r="C50" s="155" t="s">
        <v>843</v>
      </c>
      <c r="D50" s="155" t="s">
        <v>319</v>
      </c>
      <c r="E50" s="155" t="s">
        <v>269</v>
      </c>
    </row>
    <row r="51" spans="1:5" ht="43.2" x14ac:dyDescent="0.3">
      <c r="A51" s="333" t="s">
        <v>172</v>
      </c>
      <c r="B51" s="333" t="s">
        <v>861</v>
      </c>
      <c r="C51" s="333" t="s">
        <v>845</v>
      </c>
      <c r="D51" s="333" t="s">
        <v>320</v>
      </c>
      <c r="E51" s="333" t="s">
        <v>269</v>
      </c>
    </row>
    <row r="52" spans="1:5" ht="43.2" x14ac:dyDescent="0.3">
      <c r="A52" s="155" t="s">
        <v>172</v>
      </c>
      <c r="B52" s="155" t="s">
        <v>325</v>
      </c>
      <c r="C52" s="155" t="s">
        <v>846</v>
      </c>
      <c r="D52" s="155" t="s">
        <v>321</v>
      </c>
      <c r="E52" s="155" t="s">
        <v>363</v>
      </c>
    </row>
    <row r="53" spans="1:5" ht="43.2" x14ac:dyDescent="0.3">
      <c r="A53" s="333" t="s">
        <v>172</v>
      </c>
      <c r="B53" s="333" t="s">
        <v>326</v>
      </c>
      <c r="C53" s="333" t="s">
        <v>847</v>
      </c>
      <c r="D53" s="333" t="s">
        <v>322</v>
      </c>
      <c r="E53" s="333" t="s">
        <v>363</v>
      </c>
    </row>
    <row r="54" spans="1:5" ht="43.2" x14ac:dyDescent="0.3">
      <c r="A54" s="155" t="s">
        <v>172</v>
      </c>
      <c r="B54" s="155" t="s">
        <v>862</v>
      </c>
      <c r="C54" s="155" t="s">
        <v>849</v>
      </c>
      <c r="D54" s="155" t="s">
        <v>863</v>
      </c>
      <c r="E54" s="155" t="s">
        <v>362</v>
      </c>
    </row>
    <row r="55" spans="1:5" ht="43.2" x14ac:dyDescent="0.3">
      <c r="A55" s="333" t="s">
        <v>172</v>
      </c>
      <c r="B55" s="333" t="s">
        <v>864</v>
      </c>
      <c r="C55" s="333" t="s">
        <v>852</v>
      </c>
      <c r="D55" s="333" t="s">
        <v>865</v>
      </c>
      <c r="E55" s="333" t="s">
        <v>362</v>
      </c>
    </row>
    <row r="56" spans="1:5" ht="43.2" x14ac:dyDescent="0.3">
      <c r="A56" s="155" t="s">
        <v>175</v>
      </c>
      <c r="B56" s="155" t="s">
        <v>327</v>
      </c>
      <c r="C56" s="155" t="s">
        <v>866</v>
      </c>
      <c r="D56" s="155" t="s">
        <v>328</v>
      </c>
      <c r="E56" s="155" t="s">
        <v>361</v>
      </c>
    </row>
    <row r="57" spans="1:5" ht="43.2" x14ac:dyDescent="0.3">
      <c r="A57" s="333" t="s">
        <v>175</v>
      </c>
      <c r="B57" s="333" t="s">
        <v>867</v>
      </c>
      <c r="C57" s="333" t="s">
        <v>868</v>
      </c>
      <c r="D57" s="333" t="s">
        <v>329</v>
      </c>
      <c r="E57" s="333" t="s">
        <v>361</v>
      </c>
    </row>
    <row r="58" spans="1:5" ht="57.6" x14ac:dyDescent="0.3">
      <c r="A58" s="155" t="s">
        <v>176</v>
      </c>
      <c r="B58" s="155" t="s">
        <v>693</v>
      </c>
      <c r="C58" s="155" t="s">
        <v>869</v>
      </c>
      <c r="D58" s="346" t="s">
        <v>870</v>
      </c>
      <c r="E58" s="155" t="s">
        <v>871</v>
      </c>
    </row>
    <row r="59" spans="1:5" ht="57.6" x14ac:dyDescent="0.3">
      <c r="A59" s="333" t="s">
        <v>176</v>
      </c>
      <c r="B59" s="333" t="s">
        <v>1043</v>
      </c>
      <c r="C59" s="333" t="s">
        <v>869</v>
      </c>
      <c r="D59" s="335" t="s">
        <v>1044</v>
      </c>
      <c r="E59" s="333" t="s">
        <v>871</v>
      </c>
    </row>
    <row r="60" spans="1:5" ht="72" x14ac:dyDescent="0.3">
      <c r="A60" s="155" t="s">
        <v>176</v>
      </c>
      <c r="B60" s="155" t="s">
        <v>694</v>
      </c>
      <c r="C60" s="155" t="s">
        <v>869</v>
      </c>
      <c r="D60" s="346" t="s">
        <v>873</v>
      </c>
      <c r="E60" s="155" t="s">
        <v>871</v>
      </c>
    </row>
    <row r="61" spans="1:5" ht="72" x14ac:dyDescent="0.3">
      <c r="A61" s="333" t="s">
        <v>176</v>
      </c>
      <c r="B61" s="333" t="s">
        <v>1036</v>
      </c>
      <c r="C61" s="333" t="s">
        <v>869</v>
      </c>
      <c r="D61" s="335" t="s">
        <v>1045</v>
      </c>
      <c r="E61" s="333" t="s">
        <v>871</v>
      </c>
    </row>
    <row r="62" spans="1:5" ht="86.4" x14ac:dyDescent="0.3">
      <c r="A62" s="155" t="s">
        <v>176</v>
      </c>
      <c r="B62" s="155" t="s">
        <v>1046</v>
      </c>
      <c r="C62" s="155" t="s">
        <v>872</v>
      </c>
      <c r="D62" s="346" t="s">
        <v>1047</v>
      </c>
      <c r="E62" s="155" t="s">
        <v>361</v>
      </c>
    </row>
    <row r="63" spans="1:5" ht="86.4" x14ac:dyDescent="0.3">
      <c r="A63" s="333" t="s">
        <v>176</v>
      </c>
      <c r="B63" s="333" t="s">
        <v>1048</v>
      </c>
      <c r="C63" s="333" t="s">
        <v>872</v>
      </c>
      <c r="D63" s="335" t="s">
        <v>1049</v>
      </c>
      <c r="E63" s="333" t="s">
        <v>361</v>
      </c>
    </row>
    <row r="64" spans="1:5" ht="115.2" x14ac:dyDescent="0.3">
      <c r="A64" s="155" t="s">
        <v>176</v>
      </c>
      <c r="B64" s="155" t="s">
        <v>1050</v>
      </c>
      <c r="C64" s="155" t="s">
        <v>874</v>
      </c>
      <c r="D64" s="346" t="s">
        <v>1051</v>
      </c>
      <c r="E64" s="155" t="s">
        <v>361</v>
      </c>
    </row>
    <row r="65" spans="1:6" ht="86.4" x14ac:dyDescent="0.3">
      <c r="A65" s="333" t="s">
        <v>176</v>
      </c>
      <c r="B65" s="333" t="s">
        <v>1052</v>
      </c>
      <c r="C65" s="333" t="s">
        <v>875</v>
      </c>
      <c r="D65" s="333" t="s">
        <v>1055</v>
      </c>
      <c r="E65" s="333" t="s">
        <v>361</v>
      </c>
    </row>
    <row r="66" spans="1:6" ht="115.2" x14ac:dyDescent="0.3">
      <c r="A66" s="155" t="s">
        <v>176</v>
      </c>
      <c r="B66" s="155" t="s">
        <v>1053</v>
      </c>
      <c r="C66" s="155" t="s">
        <v>876</v>
      </c>
      <c r="D66" s="155" t="s">
        <v>1054</v>
      </c>
      <c r="E66" s="155" t="s">
        <v>361</v>
      </c>
    </row>
    <row r="67" spans="1:6" ht="72" x14ac:dyDescent="0.3">
      <c r="A67" s="333" t="s">
        <v>176</v>
      </c>
      <c r="B67" s="333" t="s">
        <v>878</v>
      </c>
      <c r="C67" s="333" t="s">
        <v>877</v>
      </c>
      <c r="D67" s="335" t="s">
        <v>692</v>
      </c>
      <c r="E67" s="333" t="s">
        <v>361</v>
      </c>
    </row>
    <row r="68" spans="1:6" ht="86.4" x14ac:dyDescent="0.3">
      <c r="A68" s="155" t="s">
        <v>176</v>
      </c>
      <c r="B68" s="155" t="s">
        <v>1056</v>
      </c>
      <c r="C68" s="155" t="s">
        <v>879</v>
      </c>
      <c r="D68" s="346" t="s">
        <v>1057</v>
      </c>
      <c r="E68" s="155" t="s">
        <v>361</v>
      </c>
    </row>
    <row r="69" spans="1:6" ht="86.4" x14ac:dyDescent="0.3">
      <c r="A69" s="333" t="s">
        <v>262</v>
      </c>
      <c r="B69" s="333" t="s">
        <v>331</v>
      </c>
      <c r="C69" s="333" t="s">
        <v>880</v>
      </c>
      <c r="D69" s="333" t="s">
        <v>881</v>
      </c>
      <c r="E69" s="333" t="s">
        <v>358</v>
      </c>
    </row>
    <row r="70" spans="1:6" ht="72" x14ac:dyDescent="0.3">
      <c r="A70" s="155" t="s">
        <v>262</v>
      </c>
      <c r="B70" s="155" t="s">
        <v>882</v>
      </c>
      <c r="C70" s="155" t="s">
        <v>883</v>
      </c>
      <c r="D70" s="155" t="s">
        <v>884</v>
      </c>
      <c r="E70" s="155" t="s">
        <v>358</v>
      </c>
    </row>
    <row r="71" spans="1:6" ht="86.4" x14ac:dyDescent="0.3">
      <c r="A71" s="333" t="s">
        <v>178</v>
      </c>
      <c r="B71" s="333" t="s">
        <v>885</v>
      </c>
      <c r="C71" s="333" t="s">
        <v>886</v>
      </c>
      <c r="D71" s="333" t="s">
        <v>708</v>
      </c>
      <c r="E71" s="333" t="s">
        <v>361</v>
      </c>
    </row>
    <row r="72" spans="1:6" ht="86.4" x14ac:dyDescent="0.3">
      <c r="A72" s="155" t="s">
        <v>178</v>
      </c>
      <c r="B72" s="155" t="s">
        <v>887</v>
      </c>
      <c r="C72" s="155" t="s">
        <v>888</v>
      </c>
      <c r="D72" s="155" t="s">
        <v>709</v>
      </c>
      <c r="E72" s="155" t="s">
        <v>361</v>
      </c>
    </row>
    <row r="73" spans="1:6" ht="57.6" x14ac:dyDescent="0.3">
      <c r="A73" s="333" t="s">
        <v>178</v>
      </c>
      <c r="B73" s="333" t="s">
        <v>889</v>
      </c>
      <c r="C73" s="333" t="s">
        <v>890</v>
      </c>
      <c r="D73" s="333" t="s">
        <v>891</v>
      </c>
      <c r="E73" s="333" t="s">
        <v>361</v>
      </c>
    </row>
    <row r="74" spans="1:6" ht="100.8" x14ac:dyDescent="0.3">
      <c r="A74" s="155" t="s">
        <v>178</v>
      </c>
      <c r="B74" s="155" t="s">
        <v>892</v>
      </c>
      <c r="C74" s="155" t="s">
        <v>893</v>
      </c>
      <c r="D74" s="155" t="s">
        <v>894</v>
      </c>
      <c r="E74" s="155" t="s">
        <v>361</v>
      </c>
    </row>
    <row r="75" spans="1:6" ht="72" x14ac:dyDescent="0.3">
      <c r="A75" s="333" t="s">
        <v>179</v>
      </c>
      <c r="B75" s="333" t="s">
        <v>895</v>
      </c>
      <c r="C75" s="333" t="s">
        <v>896</v>
      </c>
      <c r="D75" s="335" t="s">
        <v>333</v>
      </c>
      <c r="E75" s="333" t="s">
        <v>362</v>
      </c>
    </row>
    <row r="76" spans="1:6" ht="72" x14ac:dyDescent="0.3">
      <c r="A76" s="155" t="s">
        <v>179</v>
      </c>
      <c r="B76" s="155" t="s">
        <v>897</v>
      </c>
      <c r="C76" s="155" t="s">
        <v>898</v>
      </c>
      <c r="D76" s="346" t="s">
        <v>334</v>
      </c>
      <c r="E76" s="155" t="s">
        <v>362</v>
      </c>
    </row>
    <row r="77" spans="1:6" ht="43.2" x14ac:dyDescent="0.3">
      <c r="A77" s="333" t="s">
        <v>179</v>
      </c>
      <c r="B77" s="333" t="s">
        <v>899</v>
      </c>
      <c r="C77" s="333" t="s">
        <v>900</v>
      </c>
      <c r="D77" s="335" t="s">
        <v>707</v>
      </c>
      <c r="E77" s="333" t="s">
        <v>362</v>
      </c>
    </row>
    <row r="78" spans="1:6" ht="129.6" x14ac:dyDescent="0.3">
      <c r="A78" s="155" t="s">
        <v>179</v>
      </c>
      <c r="B78" s="155" t="s">
        <v>901</v>
      </c>
      <c r="C78" s="155" t="s">
        <v>986</v>
      </c>
      <c r="D78" s="346" t="s">
        <v>987</v>
      </c>
      <c r="E78" s="155" t="s">
        <v>362</v>
      </c>
      <c r="F78" s="350"/>
    </row>
    <row r="79" spans="1:6" ht="57.6" x14ac:dyDescent="0.3">
      <c r="A79" s="333" t="s">
        <v>179</v>
      </c>
      <c r="B79" s="333" t="s">
        <v>902</v>
      </c>
      <c r="C79" s="333" t="s">
        <v>903</v>
      </c>
      <c r="D79" s="335" t="s">
        <v>904</v>
      </c>
      <c r="E79" s="333" t="s">
        <v>363</v>
      </c>
    </row>
    <row r="80" spans="1:6" ht="100.8" x14ac:dyDescent="0.3">
      <c r="A80" s="155" t="s">
        <v>179</v>
      </c>
      <c r="B80" s="155" t="s">
        <v>944</v>
      </c>
      <c r="C80" s="155" t="s">
        <v>945</v>
      </c>
      <c r="D80" s="346" t="s">
        <v>948</v>
      </c>
      <c r="E80" s="155" t="s">
        <v>363</v>
      </c>
    </row>
    <row r="81" spans="1:5" ht="57.6" x14ac:dyDescent="0.3">
      <c r="A81" s="333" t="s">
        <v>179</v>
      </c>
      <c r="B81" s="333" t="s">
        <v>905</v>
      </c>
      <c r="C81" s="333" t="s">
        <v>906</v>
      </c>
      <c r="D81" s="335" t="s">
        <v>907</v>
      </c>
      <c r="E81" s="333" t="s">
        <v>363</v>
      </c>
    </row>
    <row r="82" spans="1:5" ht="100.8" x14ac:dyDescent="0.3">
      <c r="A82" s="155" t="s">
        <v>179</v>
      </c>
      <c r="B82" s="155" t="s">
        <v>946</v>
      </c>
      <c r="C82" s="155" t="s">
        <v>908</v>
      </c>
      <c r="D82" s="346" t="s">
        <v>947</v>
      </c>
      <c r="E82" s="155" t="s">
        <v>363</v>
      </c>
    </row>
    <row r="83" spans="1:5" ht="72" x14ac:dyDescent="0.3">
      <c r="A83" s="333" t="s">
        <v>179</v>
      </c>
      <c r="B83" s="333" t="s">
        <v>949</v>
      </c>
      <c r="C83" s="333" t="s">
        <v>950</v>
      </c>
      <c r="D83" s="335" t="s">
        <v>951</v>
      </c>
      <c r="E83" s="333" t="s">
        <v>952</v>
      </c>
    </row>
    <row r="84" spans="1:5" ht="100.8" x14ac:dyDescent="0.3">
      <c r="A84" s="155" t="s">
        <v>179</v>
      </c>
      <c r="B84" s="155" t="s">
        <v>953</v>
      </c>
      <c r="C84" s="155" t="s">
        <v>955</v>
      </c>
      <c r="D84" s="346" t="s">
        <v>956</v>
      </c>
      <c r="E84" s="155" t="s">
        <v>363</v>
      </c>
    </row>
    <row r="85" spans="1:5" ht="100.8" x14ac:dyDescent="0.3">
      <c r="A85" s="333" t="s">
        <v>179</v>
      </c>
      <c r="B85" s="333" t="s">
        <v>954</v>
      </c>
      <c r="C85" s="333" t="s">
        <v>957</v>
      </c>
      <c r="D85" s="335" t="s">
        <v>958</v>
      </c>
      <c r="E85" s="333" t="s">
        <v>363</v>
      </c>
    </row>
    <row r="86" spans="1:5" ht="72" x14ac:dyDescent="0.3">
      <c r="A86" s="155" t="s">
        <v>179</v>
      </c>
      <c r="B86" s="155" t="s">
        <v>960</v>
      </c>
      <c r="C86" s="155" t="s">
        <v>961</v>
      </c>
      <c r="D86" s="346" t="s">
        <v>962</v>
      </c>
      <c r="E86" s="155" t="s">
        <v>363</v>
      </c>
    </row>
    <row r="87" spans="1:5" ht="100.8" x14ac:dyDescent="0.3">
      <c r="A87" s="333" t="s">
        <v>179</v>
      </c>
      <c r="B87" s="333" t="s">
        <v>959</v>
      </c>
      <c r="C87" s="333" t="s">
        <v>957</v>
      </c>
      <c r="D87" s="335" t="s">
        <v>958</v>
      </c>
      <c r="E87" s="333" t="s">
        <v>363</v>
      </c>
    </row>
    <row r="88" spans="1:5" ht="86.4" x14ac:dyDescent="0.3">
      <c r="A88" s="155" t="s">
        <v>179</v>
      </c>
      <c r="B88" s="155" t="s">
        <v>963</v>
      </c>
      <c r="C88" s="155" t="s">
        <v>964</v>
      </c>
      <c r="D88" s="346" t="s">
        <v>965</v>
      </c>
      <c r="E88" s="155" t="s">
        <v>363</v>
      </c>
    </row>
    <row r="89" spans="1:5" ht="100.8" x14ac:dyDescent="0.3">
      <c r="A89" s="333" t="s">
        <v>179</v>
      </c>
      <c r="B89" s="333" t="s">
        <v>966</v>
      </c>
      <c r="C89" s="333" t="s">
        <v>967</v>
      </c>
      <c r="D89" s="335" t="s">
        <v>335</v>
      </c>
      <c r="E89" s="333" t="s">
        <v>269</v>
      </c>
    </row>
    <row r="90" spans="1:5" ht="72" x14ac:dyDescent="0.3">
      <c r="A90" s="155" t="s">
        <v>179</v>
      </c>
      <c r="B90" s="155" t="s">
        <v>968</v>
      </c>
      <c r="C90" s="344"/>
      <c r="D90" s="345"/>
      <c r="E90" s="155" t="s">
        <v>363</v>
      </c>
    </row>
    <row r="91" spans="1:5" ht="86.4" x14ac:dyDescent="0.3">
      <c r="A91" s="333" t="s">
        <v>180</v>
      </c>
      <c r="B91" s="333" t="s">
        <v>909</v>
      </c>
      <c r="C91" s="333" t="s">
        <v>920</v>
      </c>
      <c r="D91" s="335" t="s">
        <v>910</v>
      </c>
      <c r="E91" s="333" t="s">
        <v>361</v>
      </c>
    </row>
    <row r="92" spans="1:5" ht="86.4" x14ac:dyDescent="0.3">
      <c r="A92" s="155" t="s">
        <v>180</v>
      </c>
      <c r="B92" s="155" t="s">
        <v>912</v>
      </c>
      <c r="C92" s="155" t="s">
        <v>921</v>
      </c>
      <c r="D92" s="346" t="s">
        <v>911</v>
      </c>
      <c r="E92" s="155" t="s">
        <v>361</v>
      </c>
    </row>
    <row r="93" spans="1:5" ht="100.8" x14ac:dyDescent="0.3">
      <c r="A93" s="333" t="s">
        <v>180</v>
      </c>
      <c r="B93" s="333" t="s">
        <v>913</v>
      </c>
      <c r="C93" s="333" t="s">
        <v>919</v>
      </c>
      <c r="D93" s="335" t="s">
        <v>915</v>
      </c>
      <c r="E93" s="333" t="s">
        <v>361</v>
      </c>
    </row>
    <row r="94" spans="1:5" ht="100.8" x14ac:dyDescent="0.3">
      <c r="A94" s="155" t="s">
        <v>180</v>
      </c>
      <c r="B94" s="155" t="s">
        <v>914</v>
      </c>
      <c r="C94" s="155" t="s">
        <v>918</v>
      </c>
      <c r="D94" s="346" t="s">
        <v>916</v>
      </c>
      <c r="E94" s="155" t="s">
        <v>361</v>
      </c>
    </row>
    <row r="95" spans="1:5" ht="100.8" x14ac:dyDescent="0.3">
      <c r="A95" s="333" t="s">
        <v>180</v>
      </c>
      <c r="B95" s="333" t="s">
        <v>922</v>
      </c>
      <c r="C95" s="333" t="s">
        <v>917</v>
      </c>
      <c r="D95" s="335" t="s">
        <v>924</v>
      </c>
      <c r="E95" s="333" t="s">
        <v>361</v>
      </c>
    </row>
    <row r="96" spans="1:5" ht="100.8" x14ac:dyDescent="0.3">
      <c r="A96" s="155" t="s">
        <v>180</v>
      </c>
      <c r="B96" s="155" t="s">
        <v>923</v>
      </c>
      <c r="C96" s="155" t="s">
        <v>926</v>
      </c>
      <c r="D96" s="346" t="s">
        <v>925</v>
      </c>
      <c r="E96" s="155" t="s">
        <v>361</v>
      </c>
    </row>
    <row r="97" spans="1:5" ht="100.8" x14ac:dyDescent="0.3">
      <c r="A97" s="333" t="s">
        <v>181</v>
      </c>
      <c r="B97" s="333" t="s">
        <v>340</v>
      </c>
      <c r="C97" s="333" t="s">
        <v>927</v>
      </c>
      <c r="D97" s="333" t="s">
        <v>928</v>
      </c>
      <c r="E97" s="333" t="s">
        <v>361</v>
      </c>
    </row>
    <row r="98" spans="1:5" ht="43.2" x14ac:dyDescent="0.3">
      <c r="A98" s="155" t="s">
        <v>183</v>
      </c>
      <c r="B98" s="155" t="s">
        <v>341</v>
      </c>
      <c r="C98" s="155" t="s">
        <v>929</v>
      </c>
      <c r="D98" s="155" t="s">
        <v>345</v>
      </c>
      <c r="E98" s="155" t="s">
        <v>361</v>
      </c>
    </row>
    <row r="99" spans="1:5" ht="86.4" x14ac:dyDescent="0.3">
      <c r="A99" s="333" t="s">
        <v>183</v>
      </c>
      <c r="B99" s="333" t="s">
        <v>342</v>
      </c>
      <c r="C99" s="333" t="s">
        <v>930</v>
      </c>
      <c r="D99" s="333" t="s">
        <v>931</v>
      </c>
      <c r="E99" s="333" t="s">
        <v>361</v>
      </c>
    </row>
    <row r="100" spans="1:5" ht="72" x14ac:dyDescent="0.3">
      <c r="A100" s="155" t="s">
        <v>184</v>
      </c>
      <c r="B100" s="155" t="s">
        <v>57</v>
      </c>
      <c r="C100" s="155" t="s">
        <v>932</v>
      </c>
      <c r="D100" s="155" t="s">
        <v>1061</v>
      </c>
      <c r="E100" s="155" t="s">
        <v>361</v>
      </c>
    </row>
    <row r="101" spans="1:5" ht="43.2" x14ac:dyDescent="0.3">
      <c r="A101" s="333" t="s">
        <v>184</v>
      </c>
      <c r="B101" s="299" t="s">
        <v>934</v>
      </c>
      <c r="C101" s="333" t="s">
        <v>933</v>
      </c>
      <c r="D101" s="333" t="s">
        <v>346</v>
      </c>
      <c r="E101" s="333" t="s">
        <v>361</v>
      </c>
    </row>
    <row r="102" spans="1:5" ht="43.2" x14ac:dyDescent="0.3">
      <c r="A102" s="155" t="s">
        <v>184</v>
      </c>
      <c r="B102" s="57" t="s">
        <v>935</v>
      </c>
      <c r="C102" s="155" t="s">
        <v>936</v>
      </c>
      <c r="D102" s="155" t="s">
        <v>347</v>
      </c>
      <c r="E102" s="155" t="s">
        <v>361</v>
      </c>
    </row>
    <row r="103" spans="1:5" ht="43.2" x14ac:dyDescent="0.3">
      <c r="A103" s="333" t="s">
        <v>184</v>
      </c>
      <c r="B103" s="299" t="s">
        <v>938</v>
      </c>
      <c r="C103" s="333" t="s">
        <v>937</v>
      </c>
      <c r="D103" s="333" t="s">
        <v>348</v>
      </c>
      <c r="E103" s="333" t="s">
        <v>361</v>
      </c>
    </row>
    <row r="104" spans="1:5" ht="43.2" x14ac:dyDescent="0.3">
      <c r="A104" s="155" t="s">
        <v>184</v>
      </c>
      <c r="B104" s="57" t="s">
        <v>343</v>
      </c>
      <c r="C104" s="155" t="s">
        <v>939</v>
      </c>
      <c r="D104" s="155" t="s">
        <v>349</v>
      </c>
      <c r="E104" s="155" t="s">
        <v>361</v>
      </c>
    </row>
    <row r="105" spans="1:5" ht="43.2" x14ac:dyDescent="0.3">
      <c r="A105" s="333" t="s">
        <v>184</v>
      </c>
      <c r="B105" s="299" t="s">
        <v>344</v>
      </c>
      <c r="C105" s="333" t="s">
        <v>940</v>
      </c>
      <c r="D105" s="333" t="s">
        <v>350</v>
      </c>
      <c r="E105" s="333" t="s">
        <v>361</v>
      </c>
    </row>
    <row r="106" spans="1:5" ht="43.2" x14ac:dyDescent="0.3">
      <c r="A106" s="155" t="s">
        <v>184</v>
      </c>
      <c r="B106" s="57" t="s">
        <v>352</v>
      </c>
      <c r="C106" s="155" t="s">
        <v>941</v>
      </c>
      <c r="D106" s="155" t="s">
        <v>351</v>
      </c>
      <c r="E106" s="155" t="s">
        <v>361</v>
      </c>
    </row>
    <row r="107" spans="1:5" ht="57.6" x14ac:dyDescent="0.3">
      <c r="A107" s="333" t="s">
        <v>184</v>
      </c>
      <c r="B107" s="299" t="s">
        <v>353</v>
      </c>
      <c r="C107" s="333" t="s">
        <v>355</v>
      </c>
      <c r="D107" s="333" t="s">
        <v>942</v>
      </c>
      <c r="E107" s="333" t="s">
        <v>361</v>
      </c>
    </row>
    <row r="108" spans="1:5" ht="57.6" x14ac:dyDescent="0.3">
      <c r="A108" s="155" t="s">
        <v>184</v>
      </c>
      <c r="B108" s="57" t="s">
        <v>354</v>
      </c>
      <c r="C108" s="155" t="s">
        <v>356</v>
      </c>
      <c r="D108" s="155" t="s">
        <v>943</v>
      </c>
      <c r="E108" s="155" t="s">
        <v>361</v>
      </c>
    </row>
    <row r="110" spans="1:5" x14ac:dyDescent="0.3">
      <c r="B110" s="57"/>
    </row>
    <row r="111" spans="1:5" x14ac:dyDescent="0.3">
      <c r="B111" s="245"/>
    </row>
  </sheetData>
  <sheetProtection algorithmName="SHA-512" hashValue="+P7ZNoli3sOwvQ7xb4BLMK/DaTrTlrtDZ/YGuWLDajCm/I43uzaK4DjZXvI8Hd2h5KqHpg0964oEL95pYrzazw==" saltValue="MhfNGKq6qha3cPnMMV+0AQ==" spinCount="100000" sheet="1" objects="1" scenarios="1"/>
  <autoFilter ref="A2:E108" xr:uid="{46F71201-E9C0-4C63-A5F5-7EF7B7697522}"/>
  <pageMargins left="0.5" right="0.5" top="0.5" bottom="0.5" header="0.05" footer="0.05"/>
  <pageSetup orientation="landscape" r:id="rId1"/>
  <headerFooter>
    <oddHeader>&amp;LWater Supply Plan: Supporting Tables</oddHeader>
    <oddFooter>&amp;LCalculations&amp;R&amp;P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BFBD4-A39E-4F5D-899A-296752B5FEAC}">
  <dimension ref="A1:D26"/>
  <sheetViews>
    <sheetView workbookViewId="0">
      <selection activeCell="A23" sqref="A23"/>
    </sheetView>
  </sheetViews>
  <sheetFormatPr defaultColWidth="9.109375" defaultRowHeight="14.4" x14ac:dyDescent="0.3"/>
  <cols>
    <col min="1" max="1" width="25.88671875" style="1" customWidth="1"/>
    <col min="2" max="2" width="19.6640625" style="12" customWidth="1"/>
    <col min="3" max="3" width="31.44140625" style="1" customWidth="1"/>
    <col min="4" max="4" width="27.5546875" style="11" bestFit="1" customWidth="1"/>
    <col min="5" max="5" width="21.88671875" style="1" bestFit="1" customWidth="1"/>
    <col min="6" max="6" width="16.6640625" style="1" bestFit="1" customWidth="1"/>
    <col min="7" max="7" width="13.88671875" style="1" bestFit="1" customWidth="1"/>
    <col min="8" max="16384" width="9.109375" style="1"/>
  </cols>
  <sheetData>
    <row r="1" spans="1:4" ht="22.5" customHeight="1" x14ac:dyDescent="0.3">
      <c r="A1" s="353" t="s">
        <v>1018</v>
      </c>
    </row>
    <row r="2" spans="1:4" s="2" customFormat="1" ht="15.6" x14ac:dyDescent="0.3">
      <c r="A2" s="98" t="s">
        <v>68</v>
      </c>
      <c r="B2" s="99" t="s">
        <v>69</v>
      </c>
      <c r="C2" s="98" t="s">
        <v>70</v>
      </c>
      <c r="D2" s="100"/>
    </row>
    <row r="3" spans="1:4" x14ac:dyDescent="0.3">
      <c r="A3" s="1" t="s">
        <v>71</v>
      </c>
      <c r="B3" s="12">
        <v>1440</v>
      </c>
      <c r="C3" s="1" t="s">
        <v>72</v>
      </c>
    </row>
    <row r="4" spans="1:4" x14ac:dyDescent="0.3">
      <c r="B4" s="12">
        <v>1.4400000000000001E-3</v>
      </c>
      <c r="C4" s="1" t="s">
        <v>73</v>
      </c>
    </row>
    <row r="5" spans="1:4" x14ac:dyDescent="0.3">
      <c r="B5" s="12">
        <f>1/525600</f>
        <v>1.9025875190258751E-6</v>
      </c>
      <c r="C5" s="1" t="s">
        <v>74</v>
      </c>
    </row>
    <row r="6" spans="1:4" x14ac:dyDescent="0.3">
      <c r="B6" s="12">
        <v>0.13368060000000001</v>
      </c>
      <c r="C6" s="1" t="s">
        <v>75</v>
      </c>
    </row>
    <row r="8" spans="1:4" x14ac:dyDescent="0.3">
      <c r="A8" s="1" t="s">
        <v>72</v>
      </c>
      <c r="B8" s="12">
        <v>6.9444000000000005E-4</v>
      </c>
      <c r="C8" s="1" t="s">
        <v>71</v>
      </c>
    </row>
    <row r="9" spans="1:4" x14ac:dyDescent="0.3">
      <c r="B9" s="12">
        <f>1/1000000</f>
        <v>9.9999999999999995E-7</v>
      </c>
      <c r="C9" s="1" t="s">
        <v>73</v>
      </c>
    </row>
    <row r="10" spans="1:4" x14ac:dyDescent="0.3">
      <c r="B10" s="12">
        <f>(1/1000000)*365</f>
        <v>3.6499999999999998E-4</v>
      </c>
      <c r="C10" s="1" t="s">
        <v>76</v>
      </c>
    </row>
    <row r="11" spans="1:4" x14ac:dyDescent="0.3">
      <c r="B11" s="12">
        <v>9.2833999999999999E-5</v>
      </c>
      <c r="C11" s="1" t="s">
        <v>75</v>
      </c>
    </row>
    <row r="13" spans="1:4" x14ac:dyDescent="0.3">
      <c r="A13" s="1" t="s">
        <v>73</v>
      </c>
      <c r="B13" s="12">
        <f>1000000/(24*60)</f>
        <v>694.44444444444446</v>
      </c>
      <c r="C13" s="1" t="s">
        <v>71</v>
      </c>
    </row>
    <row r="14" spans="1:4" x14ac:dyDescent="0.3">
      <c r="B14" s="12">
        <v>1000000</v>
      </c>
      <c r="C14" s="1" t="s">
        <v>72</v>
      </c>
    </row>
    <row r="15" spans="1:4" x14ac:dyDescent="0.3">
      <c r="B15" s="12">
        <f>1000000*365</f>
        <v>365000000</v>
      </c>
      <c r="C15" s="1" t="s">
        <v>74</v>
      </c>
    </row>
    <row r="16" spans="1:4" x14ac:dyDescent="0.3">
      <c r="B16" s="12">
        <v>9.2799999999999994</v>
      </c>
      <c r="C16" s="1" t="s">
        <v>75</v>
      </c>
    </row>
    <row r="18" spans="1:3" x14ac:dyDescent="0.3">
      <c r="A18" s="1" t="s">
        <v>76</v>
      </c>
      <c r="B18" s="12">
        <v>1.90258752</v>
      </c>
      <c r="C18" s="1" t="s">
        <v>71</v>
      </c>
    </row>
    <row r="19" spans="1:3" x14ac:dyDescent="0.3">
      <c r="B19" s="12">
        <f>1000000*(1/365)</f>
        <v>2739.7260273972602</v>
      </c>
      <c r="C19" s="1" t="s">
        <v>72</v>
      </c>
    </row>
    <row r="20" spans="1:3" x14ac:dyDescent="0.3">
      <c r="B20" s="12">
        <f>1/365</f>
        <v>2.7397260273972603E-3</v>
      </c>
      <c r="C20" s="1" t="s">
        <v>73</v>
      </c>
    </row>
    <row r="21" spans="1:3" x14ac:dyDescent="0.3">
      <c r="B21" s="12">
        <v>0.25433895699999998</v>
      </c>
      <c r="C21" s="1" t="s">
        <v>75</v>
      </c>
    </row>
    <row r="23" spans="1:3" x14ac:dyDescent="0.3">
      <c r="A23" s="1" t="s">
        <v>77</v>
      </c>
      <c r="B23" s="12">
        <v>7.4805200000000003</v>
      </c>
      <c r="C23" s="1" t="s">
        <v>71</v>
      </c>
    </row>
    <row r="24" spans="1:3" x14ac:dyDescent="0.3">
      <c r="B24" s="12">
        <v>10777.5488</v>
      </c>
      <c r="C24" s="1" t="s">
        <v>72</v>
      </c>
    </row>
    <row r="25" spans="1:3" x14ac:dyDescent="0.3">
      <c r="B25" s="12">
        <v>1.07775488E-2</v>
      </c>
      <c r="C25" s="1" t="s">
        <v>73</v>
      </c>
    </row>
    <row r="26" spans="1:3" x14ac:dyDescent="0.3">
      <c r="B26" s="12">
        <v>3.9317492999999999</v>
      </c>
      <c r="C26" s="1" t="s">
        <v>74</v>
      </c>
    </row>
  </sheetData>
  <sheetProtection algorithmName="SHA-512" hashValue="8CSH/3qX5r2a3YsB1uTFeHlvW6NHJJbnduA7bX6J2Krt3kPWjPL+Mfd+VIignEPi/nfPXrkCPQ8jwgAqFn60kg==" saltValue="xCOJ2NyyZ4lTlXYyd6FtpA==" spinCount="100000" sheet="1" objects="1" scenarios="1"/>
  <pageMargins left="0.5" right="0.5" top="0.5" bottom="0.5" header="0.3" footer="0.3"/>
  <pageSetup paperSize="0" orientation="portrait" r:id="rId1"/>
  <headerFooter>
    <oddHeader>&amp;LWater Supply Plan: Supporting Tables</oddHeader>
    <oddFooter>&amp;LUnits &amp; Conversions&amp;R&amp;P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4D79A7-37C9-43CD-B011-574587FFF9DC}">
  <dimension ref="A1:A50"/>
  <sheetViews>
    <sheetView workbookViewId="0"/>
  </sheetViews>
  <sheetFormatPr defaultColWidth="9.109375" defaultRowHeight="14.4" x14ac:dyDescent="0.3"/>
  <cols>
    <col min="1" max="1" width="103" style="8" customWidth="1"/>
    <col min="2" max="16384" width="9.109375" style="6"/>
  </cols>
  <sheetData>
    <row r="1" spans="1:1" ht="17.399999999999999" x14ac:dyDescent="0.3">
      <c r="A1" s="5" t="s">
        <v>0</v>
      </c>
    </row>
    <row r="2" spans="1:1" ht="33.75" customHeight="1" x14ac:dyDescent="0.3">
      <c r="A2" s="7" t="s">
        <v>238</v>
      </c>
    </row>
    <row r="3" spans="1:1" x14ac:dyDescent="0.3">
      <c r="A3" s="8" t="s">
        <v>448</v>
      </c>
    </row>
    <row r="4" spans="1:1" ht="15" customHeight="1" x14ac:dyDescent="0.3">
      <c r="A4" s="8" t="s">
        <v>449</v>
      </c>
    </row>
    <row r="5" spans="1:1" ht="17.25" customHeight="1" x14ac:dyDescent="0.3">
      <c r="A5" s="4" t="s">
        <v>239</v>
      </c>
    </row>
    <row r="6" spans="1:1" ht="7.95" customHeight="1" x14ac:dyDescent="0.3"/>
    <row r="7" spans="1:1" ht="34.799999999999997" x14ac:dyDescent="0.3">
      <c r="A7" s="9" t="s">
        <v>1059</v>
      </c>
    </row>
    <row r="8" spans="1:1" ht="17.25" customHeight="1" x14ac:dyDescent="0.3">
      <c r="A8" s="7" t="s">
        <v>259</v>
      </c>
    </row>
    <row r="9" spans="1:1" x14ac:dyDescent="0.3">
      <c r="A9" s="8" t="s">
        <v>197</v>
      </c>
    </row>
    <row r="10" spans="1:1" ht="7.95" customHeight="1" x14ac:dyDescent="0.3"/>
    <row r="11" spans="1:1" ht="17.399999999999999" x14ac:dyDescent="0.3">
      <c r="A11" s="9" t="s">
        <v>1</v>
      </c>
    </row>
    <row r="12" spans="1:1" x14ac:dyDescent="0.3">
      <c r="A12" s="7" t="s">
        <v>406</v>
      </c>
    </row>
    <row r="13" spans="1:1" ht="30" customHeight="1" x14ac:dyDescent="0.3">
      <c r="A13" s="8" t="s">
        <v>213</v>
      </c>
    </row>
    <row r="14" spans="1:1" ht="7.95" customHeight="1" x14ac:dyDescent="0.3"/>
    <row r="15" spans="1:1" ht="15.75" customHeight="1" x14ac:dyDescent="0.3">
      <c r="A15" s="9" t="s">
        <v>2</v>
      </c>
    </row>
    <row r="16" spans="1:1" ht="29.4" customHeight="1" x14ac:dyDescent="0.3">
      <c r="A16" s="8" t="s">
        <v>680</v>
      </c>
    </row>
    <row r="17" spans="1:1" ht="28.8" x14ac:dyDescent="0.3">
      <c r="A17" s="8" t="s">
        <v>681</v>
      </c>
    </row>
    <row r="18" spans="1:1" ht="7.95" customHeight="1" x14ac:dyDescent="0.3"/>
    <row r="19" spans="1:1" ht="17.399999999999999" x14ac:dyDescent="0.3">
      <c r="A19" s="9" t="s">
        <v>3</v>
      </c>
    </row>
    <row r="20" spans="1:1" x14ac:dyDescent="0.3">
      <c r="A20" s="50" t="s">
        <v>156</v>
      </c>
    </row>
    <row r="21" spans="1:1" x14ac:dyDescent="0.3">
      <c r="A21" s="50" t="s">
        <v>119</v>
      </c>
    </row>
    <row r="22" spans="1:1" x14ac:dyDescent="0.3">
      <c r="A22" s="50" t="s">
        <v>451</v>
      </c>
    </row>
    <row r="23" spans="1:1" x14ac:dyDescent="0.3">
      <c r="A23" s="50" t="s">
        <v>452</v>
      </c>
    </row>
    <row r="24" spans="1:1" x14ac:dyDescent="0.3">
      <c r="A24" s="50" t="s">
        <v>120</v>
      </c>
    </row>
    <row r="25" spans="1:1" x14ac:dyDescent="0.3">
      <c r="A25" s="50" t="s">
        <v>121</v>
      </c>
    </row>
    <row r="26" spans="1:1" x14ac:dyDescent="0.3">
      <c r="A26" s="50" t="s">
        <v>122</v>
      </c>
    </row>
    <row r="27" spans="1:1" ht="7.95" customHeight="1" x14ac:dyDescent="0.3"/>
    <row r="28" spans="1:1" ht="17.399999999999999" x14ac:dyDescent="0.3">
      <c r="A28" s="9" t="s">
        <v>4</v>
      </c>
    </row>
    <row r="29" spans="1:1" x14ac:dyDescent="0.3">
      <c r="A29" s="8" t="s">
        <v>214</v>
      </c>
    </row>
    <row r="30" spans="1:1" x14ac:dyDescent="0.3">
      <c r="A30" s="8" t="s">
        <v>5</v>
      </c>
    </row>
    <row r="31" spans="1:1" x14ac:dyDescent="0.3">
      <c r="A31" s="8" t="s">
        <v>215</v>
      </c>
    </row>
    <row r="32" spans="1:1" ht="7.95" customHeight="1" x14ac:dyDescent="0.3"/>
    <row r="33" spans="1:1" ht="17.399999999999999" x14ac:dyDescent="0.3">
      <c r="A33" s="9" t="s">
        <v>6</v>
      </c>
    </row>
    <row r="34" spans="1:1" x14ac:dyDescent="0.3">
      <c r="A34" s="8" t="s">
        <v>450</v>
      </c>
    </row>
    <row r="35" spans="1:1" ht="15.75" customHeight="1" x14ac:dyDescent="0.3">
      <c r="A35" s="8" t="s">
        <v>407</v>
      </c>
    </row>
    <row r="36" spans="1:1" ht="7.95" customHeight="1" x14ac:dyDescent="0.3"/>
    <row r="37" spans="1:1" ht="17.399999999999999" x14ac:dyDescent="0.3">
      <c r="A37" s="9" t="s">
        <v>7</v>
      </c>
    </row>
    <row r="38" spans="1:1" x14ac:dyDescent="0.3">
      <c r="A38" s="8" t="s">
        <v>8</v>
      </c>
    </row>
    <row r="39" spans="1:1" x14ac:dyDescent="0.3">
      <c r="A39" s="50" t="s">
        <v>408</v>
      </c>
    </row>
    <row r="40" spans="1:1" x14ac:dyDescent="0.3">
      <c r="A40" s="50" t="s">
        <v>682</v>
      </c>
    </row>
    <row r="41" spans="1:1" x14ac:dyDescent="0.3">
      <c r="A41" s="50" t="s">
        <v>683</v>
      </c>
    </row>
    <row r="42" spans="1:1" x14ac:dyDescent="0.3">
      <c r="A42" s="50" t="s">
        <v>240</v>
      </c>
    </row>
    <row r="43" spans="1:1" x14ac:dyDescent="0.3">
      <c r="A43" s="8" t="s">
        <v>9</v>
      </c>
    </row>
    <row r="45" spans="1:1" ht="17.399999999999999" x14ac:dyDescent="0.3">
      <c r="A45" s="9"/>
    </row>
    <row r="46" spans="1:1" x14ac:dyDescent="0.3">
      <c r="A46" s="10"/>
    </row>
    <row r="47" spans="1:1" x14ac:dyDescent="0.3">
      <c r="A47" s="10"/>
    </row>
    <row r="48" spans="1:1" x14ac:dyDescent="0.3">
      <c r="A48" s="10"/>
    </row>
    <row r="49" spans="1:1" x14ac:dyDescent="0.3">
      <c r="A49" s="10"/>
    </row>
    <row r="50" spans="1:1" x14ac:dyDescent="0.3">
      <c r="A50" s="10"/>
    </row>
  </sheetData>
  <sheetProtection algorithmName="SHA-512" hashValue="7DncTIHleSbz8KbpDMAZsodLQtoYTjjrFozj4jpnpZsBmuDRWebDPgXlifaHi4ttumkYFeROAPFKCsT9VDEiMQ==" saltValue="vMQ2ARMicitjHZY+5jBLSg==" spinCount="100000" sheet="1" objects="1" scenarios="1"/>
  <pageMargins left="0.5" right="0.5" top="0.5" bottom="0.5" header="0.05" footer="0.3"/>
  <pageSetup fitToHeight="0" orientation="portrait" r:id="rId1"/>
  <headerFooter>
    <oddHeader>&amp;LWater Supply Plan: Supporting Tables</oddHeader>
    <oddFooter>&amp;LHow to Use Workbook&amp;R&amp;P</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4B998-4605-46AC-BF32-5201DFD1A948}">
  <dimension ref="A1:T27"/>
  <sheetViews>
    <sheetView workbookViewId="0">
      <selection activeCell="B1" sqref="B1"/>
    </sheetView>
  </sheetViews>
  <sheetFormatPr defaultColWidth="9.109375" defaultRowHeight="14.4" x14ac:dyDescent="0.3"/>
  <cols>
    <col min="1" max="17" width="23.5546875" style="4" customWidth="1"/>
    <col min="18" max="18" width="22.109375" style="57" bestFit="1" customWidth="1"/>
    <col min="19" max="19" width="14.6640625" style="57" bestFit="1" customWidth="1"/>
    <col min="20" max="20" width="9.109375" style="57"/>
    <col min="21" max="16384" width="9.109375" style="4"/>
  </cols>
  <sheetData>
    <row r="1" spans="1:20" ht="24" customHeight="1" x14ac:dyDescent="0.3">
      <c r="A1" s="353" t="s">
        <v>1019</v>
      </c>
    </row>
    <row r="2" spans="1:20" ht="43.2" x14ac:dyDescent="0.3">
      <c r="A2" s="339" t="s">
        <v>167</v>
      </c>
      <c r="B2" s="246" t="s">
        <v>378</v>
      </c>
      <c r="C2" s="339" t="s">
        <v>377</v>
      </c>
      <c r="D2" s="246" t="s">
        <v>390</v>
      </c>
      <c r="E2" s="339" t="s">
        <v>376</v>
      </c>
      <c r="F2" s="246" t="s">
        <v>379</v>
      </c>
      <c r="G2" s="339" t="s">
        <v>380</v>
      </c>
      <c r="H2" s="246" t="s">
        <v>381</v>
      </c>
      <c r="I2" s="339" t="s">
        <v>382</v>
      </c>
      <c r="J2" s="246" t="s">
        <v>383</v>
      </c>
      <c r="K2" s="339" t="s">
        <v>384</v>
      </c>
      <c r="L2" s="246" t="s">
        <v>385</v>
      </c>
      <c r="M2" s="339" t="s">
        <v>386</v>
      </c>
      <c r="N2" s="246" t="s">
        <v>387</v>
      </c>
      <c r="O2" s="339" t="s">
        <v>464</v>
      </c>
      <c r="P2" s="246" t="s">
        <v>388</v>
      </c>
      <c r="Q2" s="339" t="s">
        <v>389</v>
      </c>
      <c r="R2" s="245"/>
      <c r="S2" s="245"/>
      <c r="T2" s="245"/>
    </row>
    <row r="3" spans="1:20" ht="43.2" x14ac:dyDescent="0.3">
      <c r="A3" s="336" t="s">
        <v>63</v>
      </c>
      <c r="B3" s="4" t="s">
        <v>62</v>
      </c>
      <c r="C3" s="336" t="s">
        <v>79</v>
      </c>
      <c r="D3" s="4" t="s">
        <v>63</v>
      </c>
      <c r="E3" s="336" t="s">
        <v>78</v>
      </c>
      <c r="F3" s="4" t="s">
        <v>79</v>
      </c>
      <c r="G3" s="336" t="str">
        <f>+B3</f>
        <v>Commercial</v>
      </c>
      <c r="H3" s="4" t="s">
        <v>63</v>
      </c>
      <c r="I3" s="336" t="s">
        <v>689</v>
      </c>
      <c r="J3" s="4" t="s">
        <v>80</v>
      </c>
      <c r="K3" s="336" t="s">
        <v>81</v>
      </c>
      <c r="L3" s="4" t="s">
        <v>80</v>
      </c>
      <c r="M3" s="336" t="s">
        <v>82</v>
      </c>
      <c r="N3" s="4" t="s">
        <v>80</v>
      </c>
      <c r="O3" s="336" t="s">
        <v>462</v>
      </c>
      <c r="P3" s="4" t="s">
        <v>63</v>
      </c>
      <c r="Q3" s="4" t="s">
        <v>83</v>
      </c>
    </row>
    <row r="4" spans="1:20" ht="57.6" x14ac:dyDescent="0.3">
      <c r="A4" s="336" t="s">
        <v>61</v>
      </c>
      <c r="B4" s="4" t="s">
        <v>245</v>
      </c>
      <c r="C4" s="336" t="s">
        <v>85</v>
      </c>
      <c r="D4" s="4" t="s">
        <v>260</v>
      </c>
      <c r="E4" s="336" t="s">
        <v>123</v>
      </c>
      <c r="F4" s="4" t="s">
        <v>84</v>
      </c>
      <c r="G4" s="336" t="str">
        <f t="shared" ref="G4:G11" si="0">+B4</f>
        <v>Commercial or institutional customer providing water for residential use</v>
      </c>
      <c r="H4" s="4" t="s">
        <v>61</v>
      </c>
      <c r="I4" s="336" t="s">
        <v>691</v>
      </c>
      <c r="J4" s="4" t="s">
        <v>86</v>
      </c>
      <c r="K4" s="336" t="s">
        <v>87</v>
      </c>
      <c r="L4" s="4" t="s">
        <v>86</v>
      </c>
      <c r="M4" s="336" t="s">
        <v>88</v>
      </c>
      <c r="N4" s="4" t="s">
        <v>86</v>
      </c>
      <c r="O4" s="336" t="s">
        <v>463</v>
      </c>
      <c r="P4" s="4" t="s">
        <v>61</v>
      </c>
      <c r="Q4" s="336" t="s">
        <v>89</v>
      </c>
    </row>
    <row r="5" spans="1:20" ht="28.8" x14ac:dyDescent="0.3">
      <c r="A5" s="336"/>
      <c r="B5" s="4" t="s">
        <v>66</v>
      </c>
      <c r="C5" s="336" t="s">
        <v>93</v>
      </c>
      <c r="E5" s="336" t="s">
        <v>133</v>
      </c>
      <c r="F5" s="4" t="s">
        <v>92</v>
      </c>
      <c r="G5" s="336" t="str">
        <f t="shared" si="0"/>
        <v>Industrial</v>
      </c>
      <c r="I5" s="336" t="s">
        <v>690</v>
      </c>
      <c r="J5" s="4" t="s">
        <v>90</v>
      </c>
      <c r="K5" s="336" t="s">
        <v>453</v>
      </c>
      <c r="L5" s="4" t="s">
        <v>90</v>
      </c>
      <c r="M5" s="336" t="s">
        <v>95</v>
      </c>
      <c r="N5" s="4" t="s">
        <v>90</v>
      </c>
      <c r="O5" s="336" t="s">
        <v>454</v>
      </c>
      <c r="Q5" s="336" t="s">
        <v>134</v>
      </c>
    </row>
    <row r="6" spans="1:20" ht="28.8" x14ac:dyDescent="0.3">
      <c r="A6" s="336"/>
      <c r="B6" s="4" t="s">
        <v>65</v>
      </c>
      <c r="C6" s="336" t="s">
        <v>92</v>
      </c>
      <c r="E6" s="337" t="s">
        <v>91</v>
      </c>
      <c r="F6" s="4" t="s">
        <v>96</v>
      </c>
      <c r="G6" s="336" t="str">
        <f t="shared" si="0"/>
        <v>Institutional</v>
      </c>
      <c r="I6" s="336" t="s">
        <v>453</v>
      </c>
      <c r="K6" s="336"/>
      <c r="M6" s="336" t="s">
        <v>453</v>
      </c>
      <c r="O6" s="336"/>
      <c r="Q6" s="336" t="s">
        <v>97</v>
      </c>
    </row>
    <row r="7" spans="1:20" ht="43.2" x14ac:dyDescent="0.3">
      <c r="A7" s="336"/>
      <c r="B7" s="4" t="s">
        <v>243</v>
      </c>
      <c r="C7" s="336" t="s">
        <v>84</v>
      </c>
      <c r="E7" s="337" t="s">
        <v>365</v>
      </c>
      <c r="F7" s="4" t="s">
        <v>99</v>
      </c>
      <c r="G7" s="336" t="str">
        <f t="shared" si="0"/>
        <v>Irrigation</v>
      </c>
      <c r="I7" s="336"/>
      <c r="K7" s="336"/>
      <c r="M7" s="336"/>
      <c r="O7" s="336"/>
      <c r="Q7" s="336" t="s">
        <v>135</v>
      </c>
    </row>
    <row r="8" spans="1:20" ht="43.2" x14ac:dyDescent="0.3">
      <c r="A8" s="336"/>
      <c r="B8" s="4" t="s">
        <v>536</v>
      </c>
      <c r="C8" s="336" t="s">
        <v>96</v>
      </c>
      <c r="E8" s="336" t="s">
        <v>688</v>
      </c>
      <c r="F8" s="4" t="s">
        <v>85</v>
      </c>
      <c r="G8" s="336" t="str">
        <f t="shared" si="0"/>
        <v>Municipal water use</v>
      </c>
      <c r="I8" s="336"/>
      <c r="K8" s="336"/>
      <c r="M8" s="336"/>
      <c r="O8" s="336"/>
      <c r="Q8" s="336" t="s">
        <v>136</v>
      </c>
    </row>
    <row r="9" spans="1:20" ht="57.6" x14ac:dyDescent="0.3">
      <c r="A9" s="336"/>
      <c r="B9" s="4" t="s">
        <v>67</v>
      </c>
      <c r="C9" s="336" t="s">
        <v>99</v>
      </c>
      <c r="E9" s="336" t="s">
        <v>687</v>
      </c>
      <c r="F9" s="4" t="s">
        <v>93</v>
      </c>
      <c r="G9" s="336" t="str">
        <f t="shared" si="0"/>
        <v>Residential</v>
      </c>
      <c r="I9" s="336"/>
      <c r="K9" s="336"/>
      <c r="M9" s="336"/>
      <c r="O9" s="338"/>
      <c r="Q9" s="336" t="s">
        <v>137</v>
      </c>
    </row>
    <row r="10" spans="1:20" x14ac:dyDescent="0.3">
      <c r="A10" s="336"/>
      <c r="B10" s="4" t="s">
        <v>100</v>
      </c>
      <c r="C10" s="336" t="s">
        <v>453</v>
      </c>
      <c r="E10" s="336" t="s">
        <v>101</v>
      </c>
      <c r="F10" s="4" t="s">
        <v>94</v>
      </c>
      <c r="G10" s="336" t="str">
        <f t="shared" si="0"/>
        <v>Wholesale</v>
      </c>
      <c r="I10" s="336"/>
      <c r="K10" s="336"/>
      <c r="M10" s="336"/>
      <c r="O10" s="338"/>
      <c r="Q10" s="336" t="s">
        <v>98</v>
      </c>
    </row>
    <row r="11" spans="1:20" x14ac:dyDescent="0.3">
      <c r="A11" s="336"/>
      <c r="B11" s="4" t="s">
        <v>453</v>
      </c>
      <c r="C11" s="336" t="s">
        <v>102</v>
      </c>
      <c r="E11" s="336" t="s">
        <v>453</v>
      </c>
      <c r="F11" s="4" t="s">
        <v>102</v>
      </c>
      <c r="G11" s="336" t="str">
        <f t="shared" si="0"/>
        <v>Other - described in notes</v>
      </c>
      <c r="I11" s="336"/>
      <c r="K11" s="336"/>
      <c r="L11" s="3"/>
      <c r="M11" s="336"/>
      <c r="O11" s="338"/>
      <c r="Q11" s="336"/>
    </row>
    <row r="12" spans="1:20" x14ac:dyDescent="0.3">
      <c r="K12" s="3"/>
      <c r="L12" s="3"/>
      <c r="M12" s="3"/>
    </row>
    <row r="14" spans="1:20" x14ac:dyDescent="0.3">
      <c r="I14" s="325"/>
    </row>
    <row r="15" spans="1:20" x14ac:dyDescent="0.3">
      <c r="I15" s="325"/>
    </row>
    <row r="16" spans="1:20" ht="15.6" x14ac:dyDescent="0.3">
      <c r="C16" s="13"/>
      <c r="D16" s="252"/>
      <c r="I16" s="325"/>
    </row>
    <row r="17" spans="2:16" x14ac:dyDescent="0.3">
      <c r="I17" s="325"/>
      <c r="N17" s="3"/>
      <c r="O17" s="3"/>
      <c r="P17" s="3"/>
    </row>
    <row r="24" spans="2:16" x14ac:dyDescent="0.3">
      <c r="H24" s="3"/>
    </row>
    <row r="27" spans="2:16" x14ac:dyDescent="0.3">
      <c r="B27" s="3"/>
    </row>
  </sheetData>
  <sheetProtection algorithmName="SHA-512" hashValue="SBoSirBCNe7dSlV/CH1YZwSmGYAbG1OZmfytz47azTP0ZYPQc6MDVtTl5DEjPZsAQP9jo+E+kmewOoyqMoupJg==" saltValue="onhIGMAvlFWwqAftK395rw==" spinCount="100000" sheet="1" objects="1" scenarios="1"/>
  <pageMargins left="0.5" right="0.5" top="0.5" bottom="0.5" header="0.05" footer="0.05"/>
  <pageSetup paperSize="0" pageOrder="overThenDown" orientation="landscape" r:id="rId1"/>
  <headerFooter>
    <oddHeader>&amp;LWater Supply Plan: Supporting Tables</oddHeader>
    <oddFooter>&amp;LDropdown Lists&amp;R&amp;P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6AE15-2807-47C9-BEEA-F29CC20F7647}">
  <dimension ref="A1:D33"/>
  <sheetViews>
    <sheetView zoomScaleNormal="100" workbookViewId="0">
      <selection activeCell="B2" sqref="B2"/>
    </sheetView>
  </sheetViews>
  <sheetFormatPr defaultColWidth="8.88671875" defaultRowHeight="14.4" x14ac:dyDescent="0.3"/>
  <cols>
    <col min="1" max="1" width="34.33203125" style="1" customWidth="1"/>
    <col min="2" max="3" width="58.33203125" style="1" customWidth="1"/>
    <col min="4" max="4" width="59.44140625" style="1" customWidth="1"/>
    <col min="5" max="16384" width="8.88671875" style="1"/>
  </cols>
  <sheetData>
    <row r="1" spans="1:4" ht="17.399999999999999" x14ac:dyDescent="0.3">
      <c r="A1" s="353" t="s">
        <v>992</v>
      </c>
    </row>
    <row r="2" spans="1:4" s="25" customFormat="1" ht="20.399999999999999" customHeight="1" x14ac:dyDescent="0.3">
      <c r="A2" s="300" t="s">
        <v>157</v>
      </c>
      <c r="B2" s="300" t="s">
        <v>163</v>
      </c>
      <c r="C2" s="300" t="s">
        <v>165</v>
      </c>
      <c r="D2" s="300" t="s">
        <v>164</v>
      </c>
    </row>
    <row r="3" spans="1:4" ht="15.6" customHeight="1" x14ac:dyDescent="0.3">
      <c r="A3" s="59" t="s">
        <v>162</v>
      </c>
      <c r="B3" s="413" t="s">
        <v>1062</v>
      </c>
      <c r="C3" s="60" t="s">
        <v>185</v>
      </c>
      <c r="D3" s="61" t="s">
        <v>159</v>
      </c>
    </row>
    <row r="4" spans="1:4" ht="15.6" customHeight="1" x14ac:dyDescent="0.3">
      <c r="A4" s="60" t="s">
        <v>158</v>
      </c>
      <c r="B4" s="414" t="s">
        <v>1063</v>
      </c>
      <c r="C4" s="60" t="s">
        <v>185</v>
      </c>
      <c r="D4" s="61" t="s">
        <v>159</v>
      </c>
    </row>
    <row r="5" spans="1:4" ht="15.6" customHeight="1" thickBot="1" x14ac:dyDescent="0.35">
      <c r="A5" s="61" t="s">
        <v>166</v>
      </c>
      <c r="B5" s="415" t="s">
        <v>1064</v>
      </c>
      <c r="C5" s="60" t="s">
        <v>185</v>
      </c>
      <c r="D5" s="61" t="s">
        <v>159</v>
      </c>
    </row>
    <row r="6" spans="1:4" ht="44.4" thickTop="1" thickBot="1" x14ac:dyDescent="0.35">
      <c r="A6" s="61" t="s">
        <v>160</v>
      </c>
      <c r="B6" s="297" t="s">
        <v>241</v>
      </c>
      <c r="C6" s="61" t="s">
        <v>232</v>
      </c>
      <c r="D6" s="61" t="s">
        <v>231</v>
      </c>
    </row>
    <row r="7" spans="1:4" ht="30" thickTop="1" thickBot="1" x14ac:dyDescent="0.35">
      <c r="A7" s="61" t="s">
        <v>167</v>
      </c>
      <c r="B7" s="297" t="s">
        <v>187</v>
      </c>
      <c r="C7" s="61" t="s">
        <v>284</v>
      </c>
      <c r="D7" s="61" t="s">
        <v>186</v>
      </c>
    </row>
    <row r="8" spans="1:4" ht="30" thickTop="1" thickBot="1" x14ac:dyDescent="0.35">
      <c r="A8" s="61" t="s">
        <v>168</v>
      </c>
      <c r="B8" s="297" t="s">
        <v>198</v>
      </c>
      <c r="C8" s="61" t="s">
        <v>190</v>
      </c>
      <c r="D8" s="61" t="s">
        <v>159</v>
      </c>
    </row>
    <row r="9" spans="1:4" ht="44.4" thickTop="1" thickBot="1" x14ac:dyDescent="0.35">
      <c r="A9" s="61" t="s">
        <v>169</v>
      </c>
      <c r="B9" s="297" t="s">
        <v>199</v>
      </c>
      <c r="C9" s="61" t="s">
        <v>161</v>
      </c>
      <c r="D9" s="61" t="s">
        <v>159</v>
      </c>
    </row>
    <row r="10" spans="1:4" ht="73.2" thickTop="1" thickBot="1" x14ac:dyDescent="0.35">
      <c r="A10" s="61" t="s">
        <v>170</v>
      </c>
      <c r="B10" s="297" t="s">
        <v>188</v>
      </c>
      <c r="C10" s="61" t="s">
        <v>710</v>
      </c>
      <c r="D10" s="61" t="s">
        <v>428</v>
      </c>
    </row>
    <row r="11" spans="1:4" ht="73.2" thickTop="1" thickBot="1" x14ac:dyDescent="0.35">
      <c r="A11" s="61" t="s">
        <v>171</v>
      </c>
      <c r="B11" s="297" t="s">
        <v>189</v>
      </c>
      <c r="C11" s="61" t="s">
        <v>705</v>
      </c>
      <c r="D11" s="61" t="s">
        <v>410</v>
      </c>
    </row>
    <row r="12" spans="1:4" ht="73.2" thickTop="1" thickBot="1" x14ac:dyDescent="0.35">
      <c r="A12" s="61" t="s">
        <v>443</v>
      </c>
      <c r="B12" s="297" t="s">
        <v>201</v>
      </c>
      <c r="C12" s="61" t="s">
        <v>437</v>
      </c>
      <c r="D12" s="61" t="s">
        <v>429</v>
      </c>
    </row>
    <row r="13" spans="1:4" ht="73.2" thickTop="1" thickBot="1" x14ac:dyDescent="0.35">
      <c r="A13" s="61" t="s">
        <v>444</v>
      </c>
      <c r="B13" s="297" t="s">
        <v>200</v>
      </c>
      <c r="C13" s="61" t="s">
        <v>706</v>
      </c>
      <c r="D13" s="61" t="s">
        <v>409</v>
      </c>
    </row>
    <row r="14" spans="1:4" ht="87.6" thickTop="1" thickBot="1" x14ac:dyDescent="0.35">
      <c r="A14" s="61" t="s">
        <v>172</v>
      </c>
      <c r="B14" s="416" t="s">
        <v>1065</v>
      </c>
      <c r="C14" s="61" t="s">
        <v>438</v>
      </c>
      <c r="D14" s="61" t="s">
        <v>336</v>
      </c>
    </row>
    <row r="15" spans="1:4" ht="87.6" thickTop="1" thickBot="1" x14ac:dyDescent="0.35">
      <c r="A15" s="61" t="s">
        <v>173</v>
      </c>
      <c r="B15" s="297" t="s">
        <v>202</v>
      </c>
      <c r="C15" s="61" t="s">
        <v>439</v>
      </c>
      <c r="D15" s="61" t="s">
        <v>430</v>
      </c>
    </row>
    <row r="16" spans="1:4" ht="87.6" thickTop="1" thickBot="1" x14ac:dyDescent="0.35">
      <c r="A16" s="61" t="s">
        <v>174</v>
      </c>
      <c r="B16" s="297" t="s">
        <v>203</v>
      </c>
      <c r="C16" s="61" t="s">
        <v>439</v>
      </c>
      <c r="D16" s="61" t="s">
        <v>431</v>
      </c>
    </row>
    <row r="17" spans="1:4" ht="87.6" thickTop="1" thickBot="1" x14ac:dyDescent="0.35">
      <c r="A17" s="61" t="s">
        <v>175</v>
      </c>
      <c r="B17" s="297" t="s">
        <v>204</v>
      </c>
      <c r="C17" s="61" t="s">
        <v>442</v>
      </c>
      <c r="D17" s="61" t="s">
        <v>432</v>
      </c>
    </row>
    <row r="18" spans="1:4" ht="58.8" thickTop="1" thickBot="1" x14ac:dyDescent="0.35">
      <c r="A18" s="61" t="s">
        <v>176</v>
      </c>
      <c r="B18" s="416" t="s">
        <v>1065</v>
      </c>
      <c r="C18" s="61" t="s">
        <v>440</v>
      </c>
      <c r="D18" s="61" t="s">
        <v>337</v>
      </c>
    </row>
    <row r="19" spans="1:4" ht="110.25" customHeight="1" thickTop="1" thickBot="1" x14ac:dyDescent="0.35">
      <c r="A19" s="61" t="s">
        <v>177</v>
      </c>
      <c r="B19" s="297" t="s">
        <v>205</v>
      </c>
      <c r="C19" s="61" t="s">
        <v>1071</v>
      </c>
      <c r="D19" s="61" t="s">
        <v>1077</v>
      </c>
    </row>
    <row r="20" spans="1:4" ht="102" thickTop="1" thickBot="1" x14ac:dyDescent="0.35">
      <c r="A20" s="61" t="s">
        <v>178</v>
      </c>
      <c r="B20" s="416" t="s">
        <v>1065</v>
      </c>
      <c r="C20" s="61" t="s">
        <v>1072</v>
      </c>
      <c r="D20" s="61" t="s">
        <v>338</v>
      </c>
    </row>
    <row r="21" spans="1:4" ht="58.8" thickTop="1" thickBot="1" x14ac:dyDescent="0.35">
      <c r="A21" s="61" t="s">
        <v>179</v>
      </c>
      <c r="B21" s="297" t="s">
        <v>206</v>
      </c>
      <c r="C21" s="61" t="s">
        <v>441</v>
      </c>
      <c r="D21" s="61" t="s">
        <v>433</v>
      </c>
    </row>
    <row r="22" spans="1:4" ht="102" thickTop="1" thickBot="1" x14ac:dyDescent="0.35">
      <c r="A22" s="61" t="s">
        <v>180</v>
      </c>
      <c r="B22" s="298" t="s">
        <v>207</v>
      </c>
      <c r="C22" s="61" t="s">
        <v>1072</v>
      </c>
      <c r="D22" s="61" t="s">
        <v>434</v>
      </c>
    </row>
    <row r="23" spans="1:4" ht="92.25" customHeight="1" thickTop="1" thickBot="1" x14ac:dyDescent="0.35">
      <c r="A23" s="61" t="s">
        <v>181</v>
      </c>
      <c r="B23" s="297" t="s">
        <v>208</v>
      </c>
      <c r="C23" s="61" t="s">
        <v>1078</v>
      </c>
      <c r="D23" s="61" t="s">
        <v>435</v>
      </c>
    </row>
    <row r="24" spans="1:4" ht="93.75" customHeight="1" thickTop="1" thickBot="1" x14ac:dyDescent="0.35">
      <c r="A24" s="61" t="s">
        <v>182</v>
      </c>
      <c r="B24" s="297" t="s">
        <v>209</v>
      </c>
      <c r="C24" s="61" t="s">
        <v>1073</v>
      </c>
      <c r="D24" s="61" t="s">
        <v>436</v>
      </c>
    </row>
    <row r="25" spans="1:4" ht="122.25" customHeight="1" thickTop="1" thickBot="1" x14ac:dyDescent="0.35">
      <c r="A25" s="61" t="s">
        <v>183</v>
      </c>
      <c r="B25" s="297" t="s">
        <v>210</v>
      </c>
      <c r="C25" s="61" t="s">
        <v>1074</v>
      </c>
      <c r="D25" s="61" t="s">
        <v>435</v>
      </c>
    </row>
    <row r="26" spans="1:4" ht="93.75" customHeight="1" thickTop="1" thickBot="1" x14ac:dyDescent="0.35">
      <c r="A26" s="61" t="s">
        <v>427</v>
      </c>
      <c r="B26" s="297" t="s">
        <v>211</v>
      </c>
      <c r="C26" s="61" t="s">
        <v>1075</v>
      </c>
      <c r="D26" s="61" t="s">
        <v>436</v>
      </c>
    </row>
    <row r="27" spans="1:4" ht="123" customHeight="1" thickTop="1" x14ac:dyDescent="0.3">
      <c r="A27" s="61" t="s">
        <v>184</v>
      </c>
      <c r="B27" s="417" t="s">
        <v>1066</v>
      </c>
      <c r="C27" s="61" t="s">
        <v>1076</v>
      </c>
      <c r="D27" s="61" t="s">
        <v>339</v>
      </c>
    </row>
    <row r="28" spans="1:4" ht="28.8" x14ac:dyDescent="0.3">
      <c r="A28" s="61" t="s">
        <v>14</v>
      </c>
      <c r="B28" s="418" t="s">
        <v>1067</v>
      </c>
      <c r="C28" s="60" t="s">
        <v>185</v>
      </c>
      <c r="D28" s="61" t="s">
        <v>159</v>
      </c>
    </row>
    <row r="29" spans="1:4" ht="43.2" x14ac:dyDescent="0.3">
      <c r="A29" s="61" t="s">
        <v>15</v>
      </c>
      <c r="B29" s="418" t="s">
        <v>1068</v>
      </c>
      <c r="C29" s="60" t="s">
        <v>185</v>
      </c>
      <c r="D29" s="61" t="s">
        <v>159</v>
      </c>
    </row>
    <row r="30" spans="1:4" ht="15.6" customHeight="1" x14ac:dyDescent="0.3">
      <c r="A30" s="61" t="s">
        <v>16</v>
      </c>
      <c r="B30" s="418" t="s">
        <v>1069</v>
      </c>
      <c r="C30" s="60" t="s">
        <v>185</v>
      </c>
      <c r="D30" s="61" t="s">
        <v>159</v>
      </c>
    </row>
    <row r="32" spans="1:4" x14ac:dyDescent="0.3">
      <c r="D32" s="62"/>
    </row>
    <row r="33" spans="4:4" x14ac:dyDescent="0.3">
      <c r="D33" s="62"/>
    </row>
  </sheetData>
  <sheetProtection algorithmName="SHA-512" hashValue="YHE6GWiBHGbhI6stXY8oLP98RtwvxDsdLxGeKO6yDb3u2sj5tqARlXltZbvB1MOXHsJUMDM6vCw2bo5gtTlwmA==" saltValue="eB6lescjmsqYnY/d657DJQ==" spinCount="100000" sheet="1" objects="1" scenarios="1"/>
  <pageMargins left="0.5" right="0.5" top="0.5" bottom="0.5" header="0.05" footer="0.05"/>
  <pageSetup orientation="portrait" r:id="rId1"/>
  <headerFooter>
    <oddHeader>&amp;LWater Supply Plan: Supporting Tables</oddHeader>
    <oddFooter>&amp;LWorksheet:
Who Uses Workbook&amp;R&amp;P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ADAAE-0D95-41C2-B5DB-68495FE1C1FC}">
  <dimension ref="A1:CB106"/>
  <sheetViews>
    <sheetView workbookViewId="0"/>
  </sheetViews>
  <sheetFormatPr defaultColWidth="37.88671875" defaultRowHeight="14.4" x14ac:dyDescent="0.3"/>
  <cols>
    <col min="1" max="1" width="37.6640625" style="90" bestFit="1" customWidth="1"/>
    <col min="2" max="2" width="89.5546875" style="82" customWidth="1"/>
    <col min="3" max="39" width="37.88671875" style="67"/>
    <col min="40" max="80" width="37.88671875" style="83"/>
    <col min="81" max="16384" width="37.88671875" style="90"/>
  </cols>
  <sheetData>
    <row r="1" spans="1:80" s="83" customFormat="1" ht="17.399999999999999" x14ac:dyDescent="0.3">
      <c r="A1" s="353" t="s">
        <v>993</v>
      </c>
      <c r="B1" s="65"/>
      <c r="C1" s="67"/>
      <c r="D1" s="67"/>
      <c r="E1" s="67"/>
      <c r="F1" s="67"/>
      <c r="G1" s="67"/>
      <c r="H1" s="67"/>
      <c r="I1" s="67"/>
      <c r="J1" s="67"/>
      <c r="K1" s="67"/>
      <c r="L1" s="67"/>
      <c r="M1" s="67"/>
      <c r="N1" s="67"/>
      <c r="O1" s="67"/>
      <c r="P1" s="67"/>
      <c r="Q1" s="67"/>
      <c r="R1" s="67"/>
      <c r="S1" s="67"/>
      <c r="T1" s="67"/>
      <c r="U1" s="67"/>
      <c r="V1" s="67"/>
      <c r="W1" s="67"/>
      <c r="X1" s="67"/>
      <c r="Y1" s="67"/>
      <c r="Z1" s="67"/>
      <c r="AA1" s="67"/>
      <c r="AB1" s="67"/>
      <c r="AC1" s="67"/>
      <c r="AD1" s="67"/>
      <c r="AE1" s="67"/>
      <c r="AF1" s="67"/>
      <c r="AG1" s="67"/>
      <c r="AH1" s="67"/>
      <c r="AI1" s="67"/>
      <c r="AJ1" s="67"/>
      <c r="AK1" s="67"/>
      <c r="AL1" s="67"/>
      <c r="AM1" s="67"/>
    </row>
    <row r="2" spans="1:80" s="83" customFormat="1" ht="15.6" x14ac:dyDescent="0.3">
      <c r="A2" s="253" t="s">
        <v>994</v>
      </c>
      <c r="B2" s="65"/>
      <c r="C2" s="67"/>
      <c r="D2" s="67"/>
      <c r="E2" s="67"/>
      <c r="F2" s="67"/>
      <c r="G2" s="67"/>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7"/>
      <c r="AM2" s="67"/>
    </row>
    <row r="3" spans="1:80" s="84" customFormat="1" ht="15.6" x14ac:dyDescent="0.3">
      <c r="A3" s="94" t="s">
        <v>10</v>
      </c>
      <c r="B3" s="95" t="s">
        <v>11</v>
      </c>
      <c r="C3" s="67"/>
      <c r="D3" s="67"/>
      <c r="E3" s="67"/>
      <c r="F3" s="67"/>
      <c r="G3" s="67"/>
      <c r="H3" s="67"/>
      <c r="I3" s="67"/>
      <c r="J3" s="67"/>
      <c r="K3" s="67"/>
      <c r="L3" s="67"/>
      <c r="M3" s="67"/>
      <c r="N3" s="67"/>
      <c r="O3" s="67"/>
      <c r="P3" s="67"/>
      <c r="Q3" s="67"/>
      <c r="R3" s="67"/>
      <c r="S3" s="67"/>
      <c r="T3" s="67"/>
      <c r="U3" s="67"/>
      <c r="V3" s="67"/>
      <c r="W3" s="67"/>
      <c r="X3" s="67"/>
      <c r="Y3" s="67"/>
      <c r="Z3" s="67"/>
      <c r="AA3" s="67"/>
      <c r="AB3" s="67"/>
      <c r="AC3" s="67"/>
      <c r="AD3" s="67"/>
      <c r="AE3" s="67"/>
      <c r="AF3" s="67"/>
      <c r="AG3" s="67"/>
      <c r="AH3" s="67"/>
      <c r="AI3" s="67"/>
      <c r="AJ3" s="67"/>
      <c r="AK3" s="67"/>
      <c r="AL3" s="67"/>
      <c r="AM3" s="67"/>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row>
    <row r="4" spans="1:80" s="86" customFormat="1" ht="15" thickBot="1" x14ac:dyDescent="0.35">
      <c r="A4" s="85" t="s">
        <v>12</v>
      </c>
      <c r="B4" s="174" t="s">
        <v>13</v>
      </c>
      <c r="C4" s="67"/>
      <c r="D4" s="67"/>
      <c r="E4" s="67"/>
      <c r="F4" s="67"/>
      <c r="G4" s="67"/>
      <c r="H4" s="67"/>
      <c r="I4" s="67"/>
      <c r="J4" s="67"/>
      <c r="K4" s="67"/>
      <c r="L4" s="67"/>
      <c r="M4" s="67"/>
      <c r="N4" s="67"/>
      <c r="O4" s="67"/>
      <c r="P4" s="67"/>
      <c r="Q4" s="67"/>
      <c r="R4" s="67"/>
      <c r="S4" s="67"/>
      <c r="T4" s="67"/>
      <c r="U4" s="67"/>
      <c r="V4" s="67"/>
      <c r="W4" s="67"/>
      <c r="X4" s="67"/>
      <c r="Y4" s="67"/>
      <c r="Z4" s="67"/>
      <c r="AA4" s="67"/>
      <c r="AB4" s="67"/>
      <c r="AC4" s="67"/>
      <c r="AD4" s="67"/>
      <c r="AE4" s="67"/>
      <c r="AF4" s="67"/>
      <c r="AG4" s="67"/>
      <c r="AH4" s="67"/>
      <c r="AI4" s="67"/>
      <c r="AJ4" s="67"/>
      <c r="AK4" s="67"/>
      <c r="AL4" s="67"/>
      <c r="AM4" s="67"/>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row>
    <row r="5" spans="1:80" s="88" customFormat="1" ht="15.6" thickTop="1" thickBot="1" x14ac:dyDescent="0.35">
      <c r="A5" s="87" t="s">
        <v>167</v>
      </c>
      <c r="B5" s="133"/>
      <c r="C5" s="67"/>
      <c r="D5" s="67"/>
      <c r="E5" s="67"/>
      <c r="F5" s="67"/>
      <c r="G5" s="67"/>
      <c r="H5" s="67"/>
      <c r="I5" s="67"/>
      <c r="J5" s="67"/>
      <c r="K5" s="67"/>
      <c r="L5" s="67"/>
      <c r="M5" s="67"/>
      <c r="N5" s="67"/>
      <c r="O5" s="67"/>
      <c r="P5" s="67"/>
      <c r="Q5" s="67"/>
      <c r="R5" s="67"/>
      <c r="S5" s="67"/>
      <c r="T5" s="67"/>
      <c r="U5" s="67"/>
      <c r="V5" s="67"/>
      <c r="W5" s="67"/>
      <c r="X5" s="67"/>
      <c r="Y5" s="67"/>
      <c r="Z5" s="67"/>
      <c r="AA5" s="67"/>
      <c r="AB5" s="67"/>
      <c r="AC5" s="67"/>
      <c r="AD5" s="67"/>
      <c r="AE5" s="67"/>
      <c r="AF5" s="67"/>
      <c r="AG5" s="67"/>
      <c r="AH5" s="67"/>
      <c r="AI5" s="67"/>
      <c r="AJ5" s="67"/>
      <c r="AK5" s="67"/>
      <c r="AL5" s="67"/>
      <c r="AM5" s="67"/>
      <c r="AN5" s="83"/>
      <c r="AO5" s="83"/>
      <c r="AP5" s="83"/>
      <c r="AQ5" s="83"/>
      <c r="AR5" s="83"/>
      <c r="AS5" s="83"/>
      <c r="AT5" s="83"/>
      <c r="AU5" s="83"/>
      <c r="AV5" s="83"/>
      <c r="AW5" s="83"/>
      <c r="AX5" s="83"/>
      <c r="AY5" s="83"/>
      <c r="AZ5" s="83"/>
      <c r="BA5" s="83"/>
      <c r="BB5" s="83"/>
      <c r="BC5" s="83"/>
      <c r="BD5" s="83"/>
      <c r="BE5" s="83"/>
      <c r="BF5" s="83"/>
      <c r="BG5" s="83"/>
      <c r="BH5" s="83"/>
      <c r="BI5" s="83"/>
      <c r="BJ5" s="83"/>
      <c r="BK5" s="83"/>
      <c r="BL5" s="83"/>
      <c r="BM5" s="83"/>
      <c r="BN5" s="83"/>
      <c r="BO5" s="83"/>
      <c r="BP5" s="83"/>
      <c r="BQ5" s="83"/>
      <c r="BR5" s="83"/>
      <c r="BS5" s="83"/>
      <c r="BT5" s="83"/>
      <c r="BU5" s="83"/>
      <c r="BV5" s="83"/>
      <c r="BW5" s="83"/>
      <c r="BX5" s="83"/>
      <c r="BY5" s="83"/>
      <c r="BZ5" s="83"/>
      <c r="CA5" s="83"/>
      <c r="CB5" s="83"/>
    </row>
    <row r="6" spans="1:80" s="88" customFormat="1" ht="15.6" thickTop="1" thickBot="1" x14ac:dyDescent="0.35">
      <c r="A6" s="87" t="s">
        <v>168</v>
      </c>
      <c r="B6" s="133"/>
      <c r="C6" s="67"/>
      <c r="D6" s="67"/>
      <c r="E6" s="67"/>
      <c r="F6" s="67"/>
      <c r="G6" s="67"/>
      <c r="H6" s="67"/>
      <c r="I6" s="67"/>
      <c r="J6" s="67"/>
      <c r="K6" s="67"/>
      <c r="L6" s="67"/>
      <c r="M6" s="67"/>
      <c r="N6" s="67"/>
      <c r="O6" s="67"/>
      <c r="P6" s="67"/>
      <c r="Q6" s="67"/>
      <c r="R6" s="67"/>
      <c r="S6" s="67"/>
      <c r="T6" s="67"/>
      <c r="U6" s="67"/>
      <c r="V6" s="67"/>
      <c r="W6" s="67"/>
      <c r="X6" s="67"/>
      <c r="Y6" s="67"/>
      <c r="Z6" s="67"/>
      <c r="AA6" s="67"/>
      <c r="AB6" s="67"/>
      <c r="AC6" s="67"/>
      <c r="AD6" s="67"/>
      <c r="AE6" s="67"/>
      <c r="AF6" s="67"/>
      <c r="AG6" s="67"/>
      <c r="AH6" s="67"/>
      <c r="AI6" s="67"/>
      <c r="AJ6" s="67"/>
      <c r="AK6" s="67"/>
      <c r="AL6" s="67"/>
      <c r="AM6" s="67"/>
      <c r="AN6" s="83"/>
      <c r="AO6" s="83"/>
      <c r="AP6" s="83"/>
      <c r="AQ6" s="83"/>
      <c r="AR6" s="83"/>
      <c r="AS6" s="83"/>
      <c r="AT6" s="83"/>
      <c r="AU6" s="83"/>
      <c r="AV6" s="83"/>
      <c r="AW6" s="83"/>
      <c r="AX6" s="83"/>
      <c r="AY6" s="83"/>
      <c r="AZ6" s="83"/>
      <c r="BA6" s="83"/>
      <c r="BB6" s="83"/>
      <c r="BC6" s="83"/>
      <c r="BD6" s="83"/>
      <c r="BE6" s="83"/>
      <c r="BF6" s="83"/>
      <c r="BG6" s="83"/>
      <c r="BH6" s="83"/>
      <c r="BI6" s="83"/>
      <c r="BJ6" s="83"/>
      <c r="BK6" s="83"/>
      <c r="BL6" s="83"/>
      <c r="BM6" s="83"/>
      <c r="BN6" s="83"/>
      <c r="BO6" s="83"/>
      <c r="BP6" s="83"/>
      <c r="BQ6" s="83"/>
      <c r="BR6" s="83"/>
      <c r="BS6" s="83"/>
      <c r="BT6" s="83"/>
      <c r="BU6" s="83"/>
      <c r="BV6" s="83"/>
      <c r="BW6" s="83"/>
      <c r="BX6" s="83"/>
      <c r="BY6" s="83"/>
      <c r="BZ6" s="83"/>
      <c r="CA6" s="83"/>
      <c r="CB6" s="83"/>
    </row>
    <row r="7" spans="1:80" s="88" customFormat="1" ht="15.6" thickTop="1" thickBot="1" x14ac:dyDescent="0.35">
      <c r="A7" s="87" t="s">
        <v>169</v>
      </c>
      <c r="B7" s="133"/>
      <c r="C7" s="67"/>
      <c r="D7" s="67"/>
      <c r="E7" s="67"/>
      <c r="F7" s="67"/>
      <c r="G7" s="67"/>
      <c r="H7" s="67"/>
      <c r="I7" s="67"/>
      <c r="J7" s="67"/>
      <c r="K7" s="67"/>
      <c r="L7" s="67"/>
      <c r="M7" s="67"/>
      <c r="N7" s="67"/>
      <c r="O7" s="67"/>
      <c r="P7" s="67"/>
      <c r="Q7" s="67"/>
      <c r="R7" s="67"/>
      <c r="S7" s="67"/>
      <c r="T7" s="67"/>
      <c r="U7" s="67"/>
      <c r="V7" s="67"/>
      <c r="W7" s="67"/>
      <c r="X7" s="67"/>
      <c r="Y7" s="67"/>
      <c r="Z7" s="67"/>
      <c r="AA7" s="67"/>
      <c r="AB7" s="67"/>
      <c r="AC7" s="67"/>
      <c r="AD7" s="67"/>
      <c r="AE7" s="67"/>
      <c r="AF7" s="67"/>
      <c r="AG7" s="67"/>
      <c r="AH7" s="67"/>
      <c r="AI7" s="67"/>
      <c r="AJ7" s="67"/>
      <c r="AK7" s="67"/>
      <c r="AL7" s="67"/>
      <c r="AM7" s="67"/>
      <c r="AN7" s="83"/>
      <c r="AO7" s="83"/>
      <c r="AP7" s="83"/>
      <c r="AQ7" s="83"/>
      <c r="AR7" s="83"/>
      <c r="AS7" s="83"/>
      <c r="AT7" s="8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c r="CB7" s="83"/>
    </row>
    <row r="8" spans="1:80" s="88" customFormat="1" ht="15.6" thickTop="1" thickBot="1" x14ac:dyDescent="0.35">
      <c r="A8" s="87" t="s">
        <v>170</v>
      </c>
      <c r="B8" s="133"/>
      <c r="C8" s="67"/>
      <c r="D8" s="67"/>
      <c r="E8" s="67"/>
      <c r="F8" s="67"/>
      <c r="G8" s="67"/>
      <c r="H8" s="67"/>
      <c r="I8" s="67"/>
      <c r="J8" s="67"/>
      <c r="K8" s="67"/>
      <c r="L8" s="67"/>
      <c r="M8" s="67"/>
      <c r="N8" s="67"/>
      <c r="O8" s="67"/>
      <c r="P8" s="67"/>
      <c r="Q8" s="67"/>
      <c r="R8" s="67"/>
      <c r="S8" s="67"/>
      <c r="T8" s="67"/>
      <c r="U8" s="67"/>
      <c r="V8" s="67"/>
      <c r="W8" s="67"/>
      <c r="X8" s="67"/>
      <c r="Y8" s="67"/>
      <c r="Z8" s="67"/>
      <c r="AA8" s="67"/>
      <c r="AB8" s="67"/>
      <c r="AC8" s="67"/>
      <c r="AD8" s="67"/>
      <c r="AE8" s="67"/>
      <c r="AF8" s="67"/>
      <c r="AG8" s="67"/>
      <c r="AH8" s="67"/>
      <c r="AI8" s="67"/>
      <c r="AJ8" s="67"/>
      <c r="AK8" s="67"/>
      <c r="AL8" s="67"/>
      <c r="AM8" s="67"/>
      <c r="AN8" s="83"/>
      <c r="AO8" s="83"/>
      <c r="AP8" s="83"/>
      <c r="AQ8" s="83"/>
      <c r="AR8" s="83"/>
      <c r="AS8" s="83"/>
      <c r="AT8" s="83"/>
      <c r="AU8" s="83"/>
      <c r="AV8" s="83"/>
      <c r="AW8" s="83"/>
      <c r="AX8" s="83"/>
      <c r="AY8" s="83"/>
      <c r="AZ8" s="83"/>
      <c r="BA8" s="83"/>
      <c r="BB8" s="83"/>
      <c r="BC8" s="83"/>
      <c r="BD8" s="83"/>
      <c r="BE8" s="83"/>
      <c r="BF8" s="83"/>
      <c r="BG8" s="83"/>
      <c r="BH8" s="83"/>
      <c r="BI8" s="83"/>
      <c r="BJ8" s="83"/>
      <c r="BK8" s="83"/>
      <c r="BL8" s="83"/>
      <c r="BM8" s="83"/>
      <c r="BN8" s="83"/>
      <c r="BO8" s="83"/>
      <c r="BP8" s="83"/>
      <c r="BQ8" s="83"/>
      <c r="BR8" s="83"/>
      <c r="BS8" s="83"/>
      <c r="BT8" s="83"/>
      <c r="BU8" s="83"/>
      <c r="BV8" s="83"/>
      <c r="BW8" s="83"/>
      <c r="BX8" s="83"/>
      <c r="BY8" s="83"/>
      <c r="BZ8" s="83"/>
      <c r="CA8" s="83"/>
      <c r="CB8" s="83"/>
    </row>
    <row r="9" spans="1:80" s="88" customFormat="1" ht="15.6" thickTop="1" thickBot="1" x14ac:dyDescent="0.35">
      <c r="A9" s="87" t="s">
        <v>171</v>
      </c>
      <c r="B9" s="133"/>
      <c r="C9" s="67"/>
      <c r="D9" s="67"/>
      <c r="E9" s="67"/>
      <c r="F9" s="67"/>
      <c r="G9" s="67"/>
      <c r="H9" s="67"/>
      <c r="I9" s="67"/>
      <c r="J9" s="67"/>
      <c r="K9" s="67"/>
      <c r="L9" s="67"/>
      <c r="M9" s="67"/>
      <c r="N9" s="67"/>
      <c r="O9" s="67"/>
      <c r="P9" s="67"/>
      <c r="Q9" s="67"/>
      <c r="R9" s="67"/>
      <c r="S9" s="67"/>
      <c r="T9" s="67"/>
      <c r="U9" s="67"/>
      <c r="V9" s="67"/>
      <c r="W9" s="67"/>
      <c r="X9" s="67"/>
      <c r="Y9" s="67"/>
      <c r="Z9" s="67"/>
      <c r="AA9" s="67"/>
      <c r="AB9" s="67"/>
      <c r="AC9" s="67"/>
      <c r="AD9" s="67"/>
      <c r="AE9" s="67"/>
      <c r="AF9" s="67"/>
      <c r="AG9" s="67"/>
      <c r="AH9" s="67"/>
      <c r="AI9" s="67"/>
      <c r="AJ9" s="67"/>
      <c r="AK9" s="67"/>
      <c r="AL9" s="67"/>
      <c r="AM9" s="67"/>
      <c r="AN9" s="83"/>
      <c r="AO9" s="83"/>
      <c r="AP9" s="83"/>
      <c r="AQ9" s="83"/>
      <c r="AR9" s="83"/>
      <c r="AS9" s="83"/>
      <c r="AT9" s="83"/>
      <c r="AU9" s="83"/>
      <c r="AV9" s="83"/>
      <c r="AW9" s="83"/>
      <c r="AX9" s="83"/>
      <c r="AY9" s="83"/>
      <c r="AZ9" s="83"/>
      <c r="BA9" s="83"/>
      <c r="BB9" s="83"/>
      <c r="BC9" s="83"/>
      <c r="BD9" s="83"/>
      <c r="BE9" s="83"/>
      <c r="BF9" s="83"/>
      <c r="BG9" s="83"/>
      <c r="BH9" s="83"/>
      <c r="BI9" s="83"/>
      <c r="BJ9" s="83"/>
      <c r="BK9" s="83"/>
      <c r="BL9" s="83"/>
      <c r="BM9" s="83"/>
      <c r="BN9" s="83"/>
      <c r="BO9" s="83"/>
      <c r="BP9" s="83"/>
      <c r="BQ9" s="83"/>
      <c r="BR9" s="83"/>
      <c r="BS9" s="83"/>
      <c r="BT9" s="83"/>
      <c r="BU9" s="83"/>
      <c r="BV9" s="83"/>
      <c r="BW9" s="83"/>
      <c r="BX9" s="83"/>
      <c r="BY9" s="83"/>
      <c r="BZ9" s="83"/>
      <c r="CA9" s="83"/>
      <c r="CB9" s="83"/>
    </row>
    <row r="10" spans="1:80" s="88" customFormat="1" ht="15.6" thickTop="1" thickBot="1" x14ac:dyDescent="0.35">
      <c r="A10" s="87" t="s">
        <v>443</v>
      </c>
      <c r="B10" s="133"/>
      <c r="C10" s="67"/>
      <c r="D10" s="67"/>
      <c r="E10" s="67"/>
      <c r="F10" s="67"/>
      <c r="G10" s="67"/>
      <c r="H10" s="67"/>
      <c r="I10" s="67"/>
      <c r="J10" s="67"/>
      <c r="K10" s="67"/>
      <c r="L10" s="67"/>
      <c r="M10" s="67"/>
      <c r="N10" s="67"/>
      <c r="O10" s="67"/>
      <c r="P10" s="67"/>
      <c r="Q10" s="67"/>
      <c r="R10" s="67"/>
      <c r="S10" s="67"/>
      <c r="T10" s="67"/>
      <c r="U10" s="67"/>
      <c r="V10" s="67"/>
      <c r="W10" s="67"/>
      <c r="X10" s="67"/>
      <c r="Y10" s="67"/>
      <c r="Z10" s="67"/>
      <c r="AA10" s="67"/>
      <c r="AB10" s="67"/>
      <c r="AC10" s="67"/>
      <c r="AD10" s="67"/>
      <c r="AE10" s="67"/>
      <c r="AF10" s="67"/>
      <c r="AG10" s="67"/>
      <c r="AH10" s="67"/>
      <c r="AI10" s="67"/>
      <c r="AJ10" s="67"/>
      <c r="AK10" s="67"/>
      <c r="AL10" s="67"/>
      <c r="AM10" s="67"/>
      <c r="AN10" s="83"/>
      <c r="AO10" s="83"/>
      <c r="AP10" s="83"/>
      <c r="AQ10" s="83"/>
      <c r="AR10" s="83"/>
      <c r="AS10" s="83"/>
      <c r="AT10" s="83"/>
      <c r="AU10" s="83"/>
      <c r="AV10" s="83"/>
      <c r="AW10" s="83"/>
      <c r="AX10" s="83"/>
      <c r="AY10" s="83"/>
      <c r="AZ10" s="83"/>
      <c r="BA10" s="83"/>
      <c r="BB10" s="83"/>
      <c r="BC10" s="83"/>
      <c r="BD10" s="83"/>
      <c r="BE10" s="83"/>
      <c r="BF10" s="83"/>
      <c r="BG10" s="83"/>
      <c r="BH10" s="83"/>
      <c r="BI10" s="83"/>
      <c r="BJ10" s="83"/>
      <c r="BK10" s="83"/>
      <c r="BL10" s="83"/>
      <c r="BM10" s="83"/>
      <c r="BN10" s="83"/>
      <c r="BO10" s="83"/>
      <c r="BP10" s="83"/>
      <c r="BQ10" s="83"/>
      <c r="BR10" s="83"/>
      <c r="BS10" s="83"/>
      <c r="BT10" s="83"/>
      <c r="BU10" s="83"/>
      <c r="BV10" s="83"/>
      <c r="BW10" s="83"/>
      <c r="BX10" s="83"/>
      <c r="BY10" s="83"/>
      <c r="BZ10" s="83"/>
      <c r="CA10" s="83"/>
      <c r="CB10" s="83"/>
    </row>
    <row r="11" spans="1:80" s="88" customFormat="1" ht="15.6" thickTop="1" thickBot="1" x14ac:dyDescent="0.35">
      <c r="A11" s="87" t="s">
        <v>444</v>
      </c>
      <c r="B11" s="133"/>
      <c r="C11" s="67"/>
      <c r="D11" s="67"/>
      <c r="E11" s="67"/>
      <c r="F11" s="67"/>
      <c r="G11" s="67"/>
      <c r="H11" s="67"/>
      <c r="I11" s="67"/>
      <c r="J11" s="67"/>
      <c r="K11" s="67"/>
      <c r="L11" s="67"/>
      <c r="M11" s="67"/>
      <c r="N11" s="67"/>
      <c r="O11" s="67"/>
      <c r="P11" s="67"/>
      <c r="Q11" s="67"/>
      <c r="R11" s="67"/>
      <c r="S11" s="67"/>
      <c r="T11" s="67"/>
      <c r="U11" s="67"/>
      <c r="V11" s="67"/>
      <c r="W11" s="67"/>
      <c r="X11" s="67"/>
      <c r="Y11" s="67"/>
      <c r="Z11" s="67"/>
      <c r="AA11" s="67"/>
      <c r="AB11" s="67"/>
      <c r="AC11" s="67"/>
      <c r="AD11" s="67"/>
      <c r="AE11" s="67"/>
      <c r="AF11" s="67"/>
      <c r="AG11" s="67"/>
      <c r="AH11" s="67"/>
      <c r="AI11" s="67"/>
      <c r="AJ11" s="67"/>
      <c r="AK11" s="67"/>
      <c r="AL11" s="67"/>
      <c r="AM11" s="67"/>
      <c r="AN11" s="83"/>
      <c r="AO11" s="83"/>
      <c r="AP11" s="83"/>
      <c r="AQ11" s="83"/>
      <c r="AR11" s="83"/>
      <c r="AS11" s="83"/>
      <c r="AT11" s="83"/>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c r="BX11" s="83"/>
      <c r="BY11" s="83"/>
      <c r="BZ11" s="83"/>
      <c r="CA11" s="83"/>
      <c r="CB11" s="83"/>
    </row>
    <row r="12" spans="1:80" s="88" customFormat="1" ht="15.6" thickTop="1" thickBot="1" x14ac:dyDescent="0.35">
      <c r="A12" s="87" t="s">
        <v>172</v>
      </c>
      <c r="B12" s="133"/>
      <c r="C12" s="67"/>
      <c r="D12" s="67"/>
      <c r="E12" s="67"/>
      <c r="F12" s="67"/>
      <c r="G12" s="67"/>
      <c r="H12" s="67"/>
      <c r="I12" s="67"/>
      <c r="J12" s="67"/>
      <c r="K12" s="67"/>
      <c r="L12" s="67"/>
      <c r="M12" s="67"/>
      <c r="N12" s="67"/>
      <c r="O12" s="67"/>
      <c r="P12" s="67"/>
      <c r="Q12" s="67"/>
      <c r="R12" s="67"/>
      <c r="S12" s="67"/>
      <c r="T12" s="67"/>
      <c r="U12" s="67"/>
      <c r="V12" s="67"/>
      <c r="W12" s="67"/>
      <c r="X12" s="67"/>
      <c r="Y12" s="67"/>
      <c r="Z12" s="67"/>
      <c r="AA12" s="67"/>
      <c r="AB12" s="67"/>
      <c r="AC12" s="67"/>
      <c r="AD12" s="67"/>
      <c r="AE12" s="67"/>
      <c r="AF12" s="67"/>
      <c r="AG12" s="67"/>
      <c r="AH12" s="67"/>
      <c r="AI12" s="67"/>
      <c r="AJ12" s="67"/>
      <c r="AK12" s="67"/>
      <c r="AL12" s="67"/>
      <c r="AM12" s="67"/>
      <c r="AN12" s="83"/>
      <c r="AO12" s="83"/>
      <c r="AP12" s="83"/>
      <c r="AQ12" s="83"/>
      <c r="AR12" s="83"/>
      <c r="AS12" s="83"/>
      <c r="AT12" s="83"/>
      <c r="AU12" s="83"/>
      <c r="AV12" s="83"/>
      <c r="AW12" s="83"/>
      <c r="AX12" s="83"/>
      <c r="AY12" s="83"/>
      <c r="AZ12" s="83"/>
      <c r="BA12" s="83"/>
      <c r="BB12" s="83"/>
      <c r="BC12" s="83"/>
      <c r="BD12" s="83"/>
      <c r="BE12" s="83"/>
      <c r="BF12" s="83"/>
      <c r="BG12" s="83"/>
      <c r="BH12" s="83"/>
      <c r="BI12" s="83"/>
      <c r="BJ12" s="83"/>
      <c r="BK12" s="83"/>
      <c r="BL12" s="83"/>
      <c r="BM12" s="83"/>
      <c r="BN12" s="83"/>
      <c r="BO12" s="83"/>
      <c r="BP12" s="83"/>
      <c r="BQ12" s="83"/>
      <c r="BR12" s="83"/>
      <c r="BS12" s="83"/>
      <c r="BT12" s="83"/>
      <c r="BU12" s="83"/>
      <c r="BV12" s="83"/>
      <c r="BW12" s="83"/>
      <c r="BX12" s="83"/>
      <c r="BY12" s="83"/>
      <c r="BZ12" s="83"/>
      <c r="CA12" s="83"/>
      <c r="CB12" s="83"/>
    </row>
    <row r="13" spans="1:80" s="88" customFormat="1" ht="15.6" thickTop="1" thickBot="1" x14ac:dyDescent="0.35">
      <c r="A13" s="87" t="s">
        <v>173</v>
      </c>
      <c r="B13" s="133"/>
      <c r="C13" s="67"/>
      <c r="D13" s="67"/>
      <c r="E13" s="67"/>
      <c r="F13" s="67"/>
      <c r="G13" s="67"/>
      <c r="H13" s="67"/>
      <c r="I13" s="67"/>
      <c r="J13" s="67"/>
      <c r="K13" s="67"/>
      <c r="L13" s="67"/>
      <c r="M13" s="67"/>
      <c r="N13" s="67"/>
      <c r="O13" s="67"/>
      <c r="P13" s="67"/>
      <c r="Q13" s="67"/>
      <c r="R13" s="67"/>
      <c r="S13" s="67"/>
      <c r="T13" s="67"/>
      <c r="U13" s="67"/>
      <c r="V13" s="67"/>
      <c r="W13" s="67"/>
      <c r="X13" s="67"/>
      <c r="Y13" s="67"/>
      <c r="Z13" s="67"/>
      <c r="AA13" s="67"/>
      <c r="AB13" s="67"/>
      <c r="AC13" s="67"/>
      <c r="AD13" s="67"/>
      <c r="AE13" s="67"/>
      <c r="AF13" s="67"/>
      <c r="AG13" s="67"/>
      <c r="AH13" s="67"/>
      <c r="AI13" s="67"/>
      <c r="AJ13" s="67"/>
      <c r="AK13" s="67"/>
      <c r="AL13" s="67"/>
      <c r="AM13" s="67"/>
      <c r="AN13" s="83"/>
      <c r="AO13" s="83"/>
      <c r="AP13" s="83"/>
      <c r="AQ13" s="83"/>
      <c r="AR13" s="83"/>
      <c r="AS13" s="83"/>
      <c r="AT13" s="83"/>
      <c r="AU13" s="83"/>
      <c r="AV13" s="83"/>
      <c r="AW13" s="83"/>
      <c r="AX13" s="83"/>
      <c r="AY13" s="83"/>
      <c r="AZ13" s="83"/>
      <c r="BA13" s="83"/>
      <c r="BB13" s="83"/>
      <c r="BC13" s="83"/>
      <c r="BD13" s="83"/>
      <c r="BE13" s="83"/>
      <c r="BF13" s="83"/>
      <c r="BG13" s="83"/>
      <c r="BH13" s="83"/>
      <c r="BI13" s="83"/>
      <c r="BJ13" s="83"/>
      <c r="BK13" s="83"/>
      <c r="BL13" s="83"/>
      <c r="BM13" s="83"/>
      <c r="BN13" s="83"/>
      <c r="BO13" s="83"/>
      <c r="BP13" s="83"/>
      <c r="BQ13" s="83"/>
      <c r="BR13" s="83"/>
      <c r="BS13" s="83"/>
      <c r="BT13" s="83"/>
      <c r="BU13" s="83"/>
      <c r="BV13" s="83"/>
      <c r="BW13" s="83"/>
      <c r="BX13" s="83"/>
      <c r="BY13" s="83"/>
      <c r="BZ13" s="83"/>
      <c r="CA13" s="83"/>
      <c r="CB13" s="83"/>
    </row>
    <row r="14" spans="1:80" s="88" customFormat="1" ht="15.6" thickTop="1" thickBot="1" x14ac:dyDescent="0.35">
      <c r="A14" s="87" t="s">
        <v>174</v>
      </c>
      <c r="B14" s="133"/>
      <c r="C14" s="67"/>
      <c r="D14" s="67"/>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83"/>
      <c r="AO14" s="83"/>
      <c r="AP14" s="83"/>
      <c r="AQ14" s="83"/>
      <c r="AR14" s="83"/>
      <c r="AS14" s="83"/>
      <c r="AT14" s="83"/>
      <c r="AU14" s="83"/>
      <c r="AV14" s="83"/>
      <c r="AW14" s="83"/>
      <c r="AX14" s="83"/>
      <c r="AY14" s="83"/>
      <c r="AZ14" s="83"/>
      <c r="BA14" s="83"/>
      <c r="BB14" s="83"/>
      <c r="BC14" s="83"/>
      <c r="BD14" s="83"/>
      <c r="BE14" s="83"/>
      <c r="BF14" s="83"/>
      <c r="BG14" s="83"/>
      <c r="BH14" s="83"/>
      <c r="BI14" s="83"/>
      <c r="BJ14" s="83"/>
      <c r="BK14" s="83"/>
      <c r="BL14" s="83"/>
      <c r="BM14" s="83"/>
      <c r="BN14" s="83"/>
      <c r="BO14" s="83"/>
      <c r="BP14" s="83"/>
      <c r="BQ14" s="83"/>
      <c r="BR14" s="83"/>
      <c r="BS14" s="83"/>
      <c r="BT14" s="83"/>
      <c r="BU14" s="83"/>
      <c r="BV14" s="83"/>
      <c r="BW14" s="83"/>
      <c r="BX14" s="83"/>
      <c r="BY14" s="83"/>
      <c r="BZ14" s="83"/>
      <c r="CA14" s="83"/>
      <c r="CB14" s="83"/>
    </row>
    <row r="15" spans="1:80" s="88" customFormat="1" ht="15.6" thickTop="1" thickBot="1" x14ac:dyDescent="0.35">
      <c r="A15" s="87" t="s">
        <v>175</v>
      </c>
      <c r="B15" s="133"/>
      <c r="C15" s="67"/>
      <c r="D15" s="67"/>
      <c r="E15" s="67"/>
      <c r="F15" s="67"/>
      <c r="G15" s="67"/>
      <c r="H15" s="67"/>
      <c r="I15" s="67"/>
      <c r="J15" s="67"/>
      <c r="K15" s="67"/>
      <c r="L15" s="67"/>
      <c r="M15" s="67"/>
      <c r="N15" s="67"/>
      <c r="O15" s="67"/>
      <c r="P15" s="67"/>
      <c r="Q15" s="67"/>
      <c r="R15" s="67"/>
      <c r="S15" s="67"/>
      <c r="T15" s="67"/>
      <c r="U15" s="67"/>
      <c r="V15" s="67"/>
      <c r="W15" s="67"/>
      <c r="X15" s="67"/>
      <c r="Y15" s="67"/>
      <c r="Z15" s="67"/>
      <c r="AA15" s="67"/>
      <c r="AB15" s="67"/>
      <c r="AC15" s="67"/>
      <c r="AD15" s="67"/>
      <c r="AE15" s="67"/>
      <c r="AF15" s="67"/>
      <c r="AG15" s="67"/>
      <c r="AH15" s="67"/>
      <c r="AI15" s="67"/>
      <c r="AJ15" s="67"/>
      <c r="AK15" s="67"/>
      <c r="AL15" s="67"/>
      <c r="AM15" s="67"/>
      <c r="AN15" s="83"/>
      <c r="AO15" s="83"/>
      <c r="AP15" s="83"/>
      <c r="AQ15" s="83"/>
      <c r="AR15" s="83"/>
      <c r="AS15" s="83"/>
      <c r="AT15" s="83"/>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c r="BY15" s="83"/>
      <c r="BZ15" s="83"/>
      <c r="CA15" s="83"/>
      <c r="CB15" s="83"/>
    </row>
    <row r="16" spans="1:80" s="88" customFormat="1" ht="15.6" thickTop="1" thickBot="1" x14ac:dyDescent="0.35">
      <c r="A16" s="87" t="s">
        <v>176</v>
      </c>
      <c r="B16" s="133"/>
      <c r="C16" s="67"/>
      <c r="D16" s="67"/>
      <c r="E16" s="67"/>
      <c r="F16" s="67"/>
      <c r="G16" s="67"/>
      <c r="H16" s="67"/>
      <c r="I16" s="67"/>
      <c r="J16" s="67"/>
      <c r="K16" s="67"/>
      <c r="L16" s="67"/>
      <c r="M16" s="67"/>
      <c r="N16" s="67"/>
      <c r="O16" s="67"/>
      <c r="P16" s="67"/>
      <c r="Q16" s="67"/>
      <c r="R16" s="67"/>
      <c r="S16" s="67"/>
      <c r="T16" s="67"/>
      <c r="U16" s="67"/>
      <c r="V16" s="67"/>
      <c r="W16" s="67"/>
      <c r="X16" s="67"/>
      <c r="Y16" s="67"/>
      <c r="Z16" s="67"/>
      <c r="AA16" s="67"/>
      <c r="AB16" s="67"/>
      <c r="AC16" s="67"/>
      <c r="AD16" s="67"/>
      <c r="AE16" s="67"/>
      <c r="AF16" s="67"/>
      <c r="AG16" s="67"/>
      <c r="AH16" s="67"/>
      <c r="AI16" s="67"/>
      <c r="AJ16" s="67"/>
      <c r="AK16" s="67"/>
      <c r="AL16" s="67"/>
      <c r="AM16" s="67"/>
      <c r="AN16" s="83"/>
      <c r="AO16" s="83"/>
      <c r="AP16" s="83"/>
      <c r="AQ16" s="83"/>
      <c r="AR16" s="83"/>
      <c r="AS16" s="83"/>
      <c r="AT16" s="83"/>
      <c r="AU16" s="83"/>
      <c r="AV16" s="83"/>
      <c r="AW16" s="83"/>
      <c r="AX16" s="83"/>
      <c r="AY16" s="83"/>
      <c r="AZ16" s="83"/>
      <c r="BA16" s="83"/>
      <c r="BB16" s="83"/>
      <c r="BC16" s="83"/>
      <c r="BD16" s="83"/>
      <c r="BE16" s="83"/>
      <c r="BF16" s="83"/>
      <c r="BG16" s="83"/>
      <c r="BH16" s="83"/>
      <c r="BI16" s="83"/>
      <c r="BJ16" s="83"/>
      <c r="BK16" s="83"/>
      <c r="BL16" s="83"/>
      <c r="BM16" s="83"/>
      <c r="BN16" s="83"/>
      <c r="BO16" s="83"/>
      <c r="BP16" s="83"/>
      <c r="BQ16" s="83"/>
      <c r="BR16" s="83"/>
      <c r="BS16" s="83"/>
      <c r="BT16" s="83"/>
      <c r="BU16" s="83"/>
      <c r="BV16" s="83"/>
      <c r="BW16" s="83"/>
      <c r="BX16" s="83"/>
      <c r="BY16" s="83"/>
      <c r="BZ16" s="83"/>
      <c r="CA16" s="83"/>
      <c r="CB16" s="83"/>
    </row>
    <row r="17" spans="1:80" s="88" customFormat="1" ht="15.6" thickTop="1" thickBot="1" x14ac:dyDescent="0.35">
      <c r="A17" s="87" t="s">
        <v>177</v>
      </c>
      <c r="B17" s="133"/>
      <c r="C17" s="67"/>
      <c r="D17" s="67"/>
      <c r="E17" s="67"/>
      <c r="F17" s="67"/>
      <c r="G17" s="67"/>
      <c r="H17" s="67"/>
      <c r="I17" s="67"/>
      <c r="J17" s="67"/>
      <c r="K17" s="67"/>
      <c r="L17" s="67"/>
      <c r="M17" s="67"/>
      <c r="N17" s="67"/>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83"/>
      <c r="AO17" s="83"/>
      <c r="AP17" s="83"/>
      <c r="AQ17" s="83"/>
      <c r="AR17" s="83"/>
      <c r="AS17" s="83"/>
      <c r="AT17" s="83"/>
      <c r="AU17" s="83"/>
      <c r="AV17" s="83"/>
      <c r="AW17" s="83"/>
      <c r="AX17" s="83"/>
      <c r="AY17" s="83"/>
      <c r="AZ17" s="83"/>
      <c r="BA17" s="83"/>
      <c r="BB17" s="83"/>
      <c r="BC17" s="83"/>
      <c r="BD17" s="83"/>
      <c r="BE17" s="83"/>
      <c r="BF17" s="83"/>
      <c r="BG17" s="83"/>
      <c r="BH17" s="83"/>
      <c r="BI17" s="83"/>
      <c r="BJ17" s="83"/>
      <c r="BK17" s="83"/>
      <c r="BL17" s="83"/>
      <c r="BM17" s="83"/>
      <c r="BN17" s="83"/>
      <c r="BO17" s="83"/>
      <c r="BP17" s="83"/>
      <c r="BQ17" s="83"/>
      <c r="BR17" s="83"/>
      <c r="BS17" s="83"/>
      <c r="BT17" s="83"/>
      <c r="BU17" s="83"/>
      <c r="BV17" s="83"/>
      <c r="BW17" s="83"/>
      <c r="BX17" s="83"/>
      <c r="BY17" s="83"/>
      <c r="BZ17" s="83"/>
      <c r="CA17" s="83"/>
      <c r="CB17" s="83"/>
    </row>
    <row r="18" spans="1:80" s="88" customFormat="1" ht="15.6" thickTop="1" thickBot="1" x14ac:dyDescent="0.35">
      <c r="A18" s="87" t="s">
        <v>178</v>
      </c>
      <c r="B18" s="133"/>
      <c r="C18" s="67"/>
      <c r="D18" s="67"/>
      <c r="E18" s="67"/>
      <c r="F18" s="67"/>
      <c r="G18" s="67"/>
      <c r="H18" s="67"/>
      <c r="I18" s="67"/>
      <c r="J18" s="67"/>
      <c r="K18" s="67"/>
      <c r="L18" s="67"/>
      <c r="M18" s="67"/>
      <c r="N18" s="67"/>
      <c r="O18" s="67"/>
      <c r="P18" s="67"/>
      <c r="Q18" s="67"/>
      <c r="R18" s="67"/>
      <c r="S18" s="67"/>
      <c r="T18" s="67"/>
      <c r="U18" s="67"/>
      <c r="V18" s="67"/>
      <c r="W18" s="67"/>
      <c r="X18" s="67"/>
      <c r="Y18" s="67"/>
      <c r="Z18" s="67"/>
      <c r="AA18" s="67"/>
      <c r="AB18" s="67"/>
      <c r="AC18" s="67"/>
      <c r="AD18" s="67"/>
      <c r="AE18" s="67"/>
      <c r="AF18" s="67"/>
      <c r="AG18" s="67"/>
      <c r="AH18" s="67"/>
      <c r="AI18" s="67"/>
      <c r="AJ18" s="67"/>
      <c r="AK18" s="67"/>
      <c r="AL18" s="67"/>
      <c r="AM18" s="67"/>
      <c r="AN18" s="83"/>
      <c r="AO18" s="83"/>
      <c r="AP18" s="83"/>
      <c r="AQ18" s="83"/>
      <c r="AR18" s="83"/>
      <c r="AS18" s="83"/>
      <c r="AT18" s="83"/>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c r="BY18" s="83"/>
      <c r="BZ18" s="83"/>
      <c r="CA18" s="83"/>
      <c r="CB18" s="83"/>
    </row>
    <row r="19" spans="1:80" s="88" customFormat="1" ht="15.6" thickTop="1" thickBot="1" x14ac:dyDescent="0.35">
      <c r="A19" s="87" t="s">
        <v>179</v>
      </c>
      <c r="B19" s="133"/>
      <c r="C19" s="67"/>
      <c r="D19" s="67"/>
      <c r="E19" s="67"/>
      <c r="F19" s="67"/>
      <c r="G19" s="67"/>
      <c r="H19" s="67"/>
      <c r="I19" s="67"/>
      <c r="J19" s="67"/>
      <c r="K19" s="67"/>
      <c r="L19" s="67"/>
      <c r="M19" s="67"/>
      <c r="N19" s="67"/>
      <c r="O19" s="67"/>
      <c r="P19" s="67"/>
      <c r="Q19" s="67"/>
      <c r="R19" s="67"/>
      <c r="S19" s="67"/>
      <c r="T19" s="67"/>
      <c r="U19" s="67"/>
      <c r="V19" s="67"/>
      <c r="W19" s="67"/>
      <c r="X19" s="67"/>
      <c r="Y19" s="67"/>
      <c r="Z19" s="67"/>
      <c r="AA19" s="67"/>
      <c r="AB19" s="67"/>
      <c r="AC19" s="67"/>
      <c r="AD19" s="67"/>
      <c r="AE19" s="67"/>
      <c r="AF19" s="67"/>
      <c r="AG19" s="67"/>
      <c r="AH19" s="67"/>
      <c r="AI19" s="67"/>
      <c r="AJ19" s="67"/>
      <c r="AK19" s="67"/>
      <c r="AL19" s="67"/>
      <c r="AM19" s="67"/>
      <c r="AN19" s="83"/>
      <c r="AO19" s="83"/>
      <c r="AP19" s="83"/>
      <c r="AQ19" s="83"/>
      <c r="AR19" s="83"/>
      <c r="AS19" s="83"/>
      <c r="AT19" s="83"/>
      <c r="AU19" s="83"/>
      <c r="AV19" s="83"/>
      <c r="AW19" s="83"/>
      <c r="AX19" s="83"/>
      <c r="AY19" s="83"/>
      <c r="AZ19" s="83"/>
      <c r="BA19" s="83"/>
      <c r="BB19" s="83"/>
      <c r="BC19" s="83"/>
      <c r="BD19" s="83"/>
      <c r="BE19" s="83"/>
      <c r="BF19" s="83"/>
      <c r="BG19" s="83"/>
      <c r="BH19" s="83"/>
      <c r="BI19" s="83"/>
      <c r="BJ19" s="83"/>
      <c r="BK19" s="83"/>
      <c r="BL19" s="83"/>
      <c r="BM19" s="83"/>
      <c r="BN19" s="83"/>
      <c r="BO19" s="83"/>
      <c r="BP19" s="83"/>
      <c r="BQ19" s="83"/>
      <c r="BR19" s="83"/>
      <c r="BS19" s="83"/>
      <c r="BT19" s="83"/>
      <c r="BU19" s="83"/>
      <c r="BV19" s="83"/>
      <c r="BW19" s="83"/>
      <c r="BX19" s="83"/>
      <c r="BY19" s="83"/>
      <c r="BZ19" s="83"/>
      <c r="CA19" s="83"/>
      <c r="CB19" s="83"/>
    </row>
    <row r="20" spans="1:80" s="88" customFormat="1" ht="15.6" thickTop="1" thickBot="1" x14ac:dyDescent="0.35">
      <c r="A20" s="87" t="s">
        <v>180</v>
      </c>
      <c r="B20" s="133"/>
      <c r="C20" s="67"/>
      <c r="D20" s="67"/>
      <c r="E20" s="67"/>
      <c r="F20" s="67"/>
      <c r="G20" s="67"/>
      <c r="H20" s="67"/>
      <c r="I20" s="67"/>
      <c r="J20" s="67"/>
      <c r="K20" s="67"/>
      <c r="L20" s="67"/>
      <c r="M20" s="67"/>
      <c r="N20" s="67"/>
      <c r="O20" s="67"/>
      <c r="P20" s="67"/>
      <c r="Q20" s="67"/>
      <c r="R20" s="67"/>
      <c r="S20" s="67"/>
      <c r="T20" s="67"/>
      <c r="U20" s="67"/>
      <c r="V20" s="67"/>
      <c r="W20" s="67"/>
      <c r="X20" s="67"/>
      <c r="Y20" s="67"/>
      <c r="Z20" s="67"/>
      <c r="AA20" s="67"/>
      <c r="AB20" s="67"/>
      <c r="AC20" s="67"/>
      <c r="AD20" s="67"/>
      <c r="AE20" s="67"/>
      <c r="AF20" s="67"/>
      <c r="AG20" s="67"/>
      <c r="AH20" s="67"/>
      <c r="AI20" s="67"/>
      <c r="AJ20" s="67"/>
      <c r="AK20" s="67"/>
      <c r="AL20" s="67"/>
      <c r="AM20" s="67"/>
      <c r="AN20" s="83"/>
      <c r="AO20" s="83"/>
      <c r="AP20" s="83"/>
      <c r="AQ20" s="83"/>
      <c r="AR20" s="83"/>
      <c r="AS20" s="83"/>
      <c r="AT20" s="83"/>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c r="BY20" s="83"/>
      <c r="BZ20" s="83"/>
      <c r="CA20" s="83"/>
      <c r="CB20" s="83"/>
    </row>
    <row r="21" spans="1:80" s="88" customFormat="1" ht="15.6" thickTop="1" thickBot="1" x14ac:dyDescent="0.35">
      <c r="A21" s="87" t="s">
        <v>181</v>
      </c>
      <c r="B21" s="133"/>
      <c r="C21" s="67"/>
      <c r="D21" s="67"/>
      <c r="E21" s="67"/>
      <c r="F21" s="67"/>
      <c r="G21" s="67"/>
      <c r="H21" s="67"/>
      <c r="I21" s="67"/>
      <c r="J21" s="67"/>
      <c r="K21" s="67"/>
      <c r="L21" s="67"/>
      <c r="M21" s="67"/>
      <c r="N21" s="67"/>
      <c r="O21" s="67"/>
      <c r="P21" s="67"/>
      <c r="Q21" s="67"/>
      <c r="R21" s="67"/>
      <c r="S21" s="67"/>
      <c r="T21" s="67"/>
      <c r="U21" s="67"/>
      <c r="V21" s="67"/>
      <c r="W21" s="67"/>
      <c r="X21" s="67"/>
      <c r="Y21" s="67"/>
      <c r="Z21" s="67"/>
      <c r="AA21" s="67"/>
      <c r="AB21" s="67"/>
      <c r="AC21" s="67"/>
      <c r="AD21" s="67"/>
      <c r="AE21" s="67"/>
      <c r="AF21" s="67"/>
      <c r="AG21" s="67"/>
      <c r="AH21" s="67"/>
      <c r="AI21" s="67"/>
      <c r="AJ21" s="67"/>
      <c r="AK21" s="67"/>
      <c r="AL21" s="67"/>
      <c r="AM21" s="67"/>
      <c r="AN21" s="83"/>
      <c r="AO21" s="83"/>
      <c r="AP21" s="83"/>
      <c r="AQ21" s="83"/>
      <c r="AR21" s="83"/>
      <c r="AS21" s="83"/>
      <c r="AT21" s="83"/>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c r="BY21" s="83"/>
      <c r="BZ21" s="83"/>
      <c r="CA21" s="83"/>
      <c r="CB21" s="83"/>
    </row>
    <row r="22" spans="1:80" s="88" customFormat="1" ht="15.6" thickTop="1" thickBot="1" x14ac:dyDescent="0.35">
      <c r="A22" s="87" t="s">
        <v>182</v>
      </c>
      <c r="B22" s="133"/>
      <c r="C22" s="67"/>
      <c r="D22" s="67"/>
      <c r="E22" s="67"/>
      <c r="F22" s="67"/>
      <c r="G22" s="67"/>
      <c r="H22" s="67"/>
      <c r="I22" s="67"/>
      <c r="J22" s="67"/>
      <c r="K22" s="67"/>
      <c r="L22" s="67"/>
      <c r="M22" s="67"/>
      <c r="N22" s="67"/>
      <c r="O22" s="67"/>
      <c r="P22" s="67"/>
      <c r="Q22" s="67"/>
      <c r="R22" s="67"/>
      <c r="S22" s="67"/>
      <c r="T22" s="67"/>
      <c r="U22" s="67"/>
      <c r="V22" s="67"/>
      <c r="W22" s="67"/>
      <c r="X22" s="67"/>
      <c r="Y22" s="67"/>
      <c r="Z22" s="67"/>
      <c r="AA22" s="67"/>
      <c r="AB22" s="67"/>
      <c r="AC22" s="67"/>
      <c r="AD22" s="67"/>
      <c r="AE22" s="67"/>
      <c r="AF22" s="67"/>
      <c r="AG22" s="67"/>
      <c r="AH22" s="67"/>
      <c r="AI22" s="67"/>
      <c r="AJ22" s="67"/>
      <c r="AK22" s="67"/>
      <c r="AL22" s="67"/>
      <c r="AM22" s="67"/>
      <c r="AN22" s="83"/>
      <c r="AO22" s="83"/>
      <c r="AP22" s="83"/>
      <c r="AQ22" s="83"/>
      <c r="AR22" s="83"/>
      <c r="AS22" s="83"/>
      <c r="AT22" s="83"/>
      <c r="AU22" s="83"/>
      <c r="AV22" s="83"/>
      <c r="AW22" s="83"/>
      <c r="AX22" s="83"/>
      <c r="AY22" s="83"/>
      <c r="AZ22" s="83"/>
      <c r="BA22" s="83"/>
      <c r="BB22" s="83"/>
      <c r="BC22" s="83"/>
      <c r="BD22" s="83"/>
      <c r="BE22" s="83"/>
      <c r="BF22" s="83"/>
      <c r="BG22" s="83"/>
      <c r="BH22" s="83"/>
      <c r="BI22" s="83"/>
      <c r="BJ22" s="83"/>
      <c r="BK22" s="83"/>
      <c r="BL22" s="83"/>
      <c r="BM22" s="83"/>
      <c r="BN22" s="83"/>
      <c r="BO22" s="83"/>
      <c r="BP22" s="83"/>
      <c r="BQ22" s="83"/>
      <c r="BR22" s="83"/>
      <c r="BS22" s="83"/>
      <c r="BT22" s="83"/>
      <c r="BU22" s="83"/>
      <c r="BV22" s="83"/>
      <c r="BW22" s="83"/>
      <c r="BX22" s="83"/>
      <c r="BY22" s="83"/>
      <c r="BZ22" s="83"/>
      <c r="CA22" s="83"/>
      <c r="CB22" s="83"/>
    </row>
    <row r="23" spans="1:80" s="88" customFormat="1" ht="15.6" thickTop="1" thickBot="1" x14ac:dyDescent="0.35">
      <c r="A23" s="87" t="s">
        <v>183</v>
      </c>
      <c r="B23" s="133"/>
      <c r="C23" s="67"/>
      <c r="D23" s="67"/>
      <c r="E23" s="67"/>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83"/>
      <c r="AO23" s="83"/>
      <c r="AP23" s="83"/>
      <c r="AQ23" s="83"/>
      <c r="AR23" s="83"/>
      <c r="AS23" s="83"/>
      <c r="AT23" s="83"/>
      <c r="AU23" s="83"/>
      <c r="AV23" s="83"/>
      <c r="AW23" s="83"/>
      <c r="AX23" s="83"/>
      <c r="AY23" s="83"/>
      <c r="AZ23" s="83"/>
      <c r="BA23" s="83"/>
      <c r="BB23" s="83"/>
      <c r="BC23" s="83"/>
      <c r="BD23" s="83"/>
      <c r="BE23" s="83"/>
      <c r="BF23" s="83"/>
      <c r="BG23" s="83"/>
      <c r="BH23" s="83"/>
      <c r="BI23" s="83"/>
      <c r="BJ23" s="83"/>
      <c r="BK23" s="83"/>
      <c r="BL23" s="83"/>
      <c r="BM23" s="83"/>
      <c r="BN23" s="83"/>
      <c r="BO23" s="83"/>
      <c r="BP23" s="83"/>
      <c r="BQ23" s="83"/>
      <c r="BR23" s="83"/>
      <c r="BS23" s="83"/>
      <c r="BT23" s="83"/>
      <c r="BU23" s="83"/>
      <c r="BV23" s="83"/>
      <c r="BW23" s="83"/>
      <c r="BX23" s="83"/>
      <c r="BY23" s="83"/>
      <c r="BZ23" s="83"/>
      <c r="CA23" s="83"/>
      <c r="CB23" s="83"/>
    </row>
    <row r="24" spans="1:80" s="88" customFormat="1" ht="15.6" thickTop="1" thickBot="1" x14ac:dyDescent="0.35">
      <c r="A24" s="87" t="s">
        <v>427</v>
      </c>
      <c r="B24" s="133"/>
      <c r="C24" s="67"/>
      <c r="D24" s="67"/>
      <c r="E24" s="67"/>
      <c r="F24" s="67"/>
      <c r="G24" s="67"/>
      <c r="H24" s="67"/>
      <c r="I24" s="67"/>
      <c r="J24" s="67"/>
      <c r="K24" s="67"/>
      <c r="L24" s="67"/>
      <c r="M24" s="67"/>
      <c r="N24" s="67"/>
      <c r="O24" s="67"/>
      <c r="P24" s="67"/>
      <c r="Q24" s="67"/>
      <c r="R24" s="67"/>
      <c r="S24" s="67"/>
      <c r="T24" s="67"/>
      <c r="U24" s="67"/>
      <c r="V24" s="67"/>
      <c r="W24" s="67"/>
      <c r="X24" s="67"/>
      <c r="Y24" s="67"/>
      <c r="Z24" s="67"/>
      <c r="AA24" s="67"/>
      <c r="AB24" s="67"/>
      <c r="AC24" s="67"/>
      <c r="AD24" s="67"/>
      <c r="AE24" s="67"/>
      <c r="AF24" s="67"/>
      <c r="AG24" s="67"/>
      <c r="AH24" s="67"/>
      <c r="AI24" s="67"/>
      <c r="AJ24" s="67"/>
      <c r="AK24" s="67"/>
      <c r="AL24" s="67"/>
      <c r="AM24" s="67"/>
      <c r="AN24" s="83"/>
      <c r="AO24" s="83"/>
      <c r="AP24" s="83"/>
      <c r="AQ24" s="83"/>
      <c r="AR24" s="83"/>
      <c r="AS24" s="83"/>
      <c r="AT24" s="83"/>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c r="BY24" s="83"/>
      <c r="BZ24" s="83"/>
      <c r="CA24" s="83"/>
      <c r="CB24" s="83"/>
    </row>
    <row r="25" spans="1:80" s="88" customFormat="1" ht="15.6" thickTop="1" thickBot="1" x14ac:dyDescent="0.35">
      <c r="A25" s="87" t="s">
        <v>184</v>
      </c>
      <c r="B25" s="133"/>
      <c r="C25" s="67"/>
      <c r="D25" s="67"/>
      <c r="E25" s="67"/>
      <c r="F25" s="67"/>
      <c r="G25" s="67"/>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83"/>
      <c r="AO25" s="83"/>
      <c r="AP25" s="83"/>
      <c r="AQ25" s="83"/>
      <c r="AR25" s="83"/>
      <c r="AS25" s="83"/>
      <c r="AT25" s="83"/>
      <c r="AU25" s="83"/>
      <c r="AV25" s="83"/>
      <c r="AW25" s="83"/>
      <c r="AX25" s="83"/>
      <c r="AY25" s="83"/>
      <c r="AZ25" s="83"/>
      <c r="BA25" s="83"/>
      <c r="BB25" s="83"/>
      <c r="BC25" s="83"/>
      <c r="BD25" s="83"/>
      <c r="BE25" s="83"/>
      <c r="BF25" s="83"/>
      <c r="BG25" s="83"/>
      <c r="BH25" s="83"/>
      <c r="BI25" s="83"/>
      <c r="BJ25" s="83"/>
      <c r="BK25" s="83"/>
      <c r="BL25" s="83"/>
      <c r="BM25" s="83"/>
      <c r="BN25" s="83"/>
      <c r="BO25" s="83"/>
      <c r="BP25" s="83"/>
      <c r="BQ25" s="83"/>
      <c r="BR25" s="83"/>
      <c r="BS25" s="83"/>
      <c r="BT25" s="83"/>
      <c r="BU25" s="83"/>
      <c r="BV25" s="83"/>
      <c r="BW25" s="83"/>
      <c r="BX25" s="83"/>
      <c r="BY25" s="83"/>
      <c r="BZ25" s="83"/>
      <c r="CA25" s="83"/>
      <c r="CB25" s="83"/>
    </row>
    <row r="26" spans="1:80" s="88" customFormat="1" ht="15.6" thickTop="1" thickBot="1" x14ac:dyDescent="0.35">
      <c r="A26" s="87" t="s">
        <v>445</v>
      </c>
      <c r="B26" s="133"/>
      <c r="C26" s="67"/>
      <c r="D26" s="67"/>
      <c r="E26" s="67"/>
      <c r="F26" s="67"/>
      <c r="G26" s="67"/>
      <c r="H26" s="67"/>
      <c r="I26" s="67"/>
      <c r="J26" s="67"/>
      <c r="K26" s="67"/>
      <c r="L26" s="67"/>
      <c r="M26" s="67"/>
      <c r="N26" s="67"/>
      <c r="O26" s="67"/>
      <c r="P26" s="67"/>
      <c r="Q26" s="67"/>
      <c r="R26" s="67"/>
      <c r="S26" s="67"/>
      <c r="T26" s="67"/>
      <c r="U26" s="67"/>
      <c r="V26" s="67"/>
      <c r="W26" s="67"/>
      <c r="X26" s="67"/>
      <c r="Y26" s="67"/>
      <c r="Z26" s="67"/>
      <c r="AA26" s="67"/>
      <c r="AB26" s="67"/>
      <c r="AC26" s="67"/>
      <c r="AD26" s="67"/>
      <c r="AE26" s="67"/>
      <c r="AF26" s="67"/>
      <c r="AG26" s="67"/>
      <c r="AH26" s="67"/>
      <c r="AI26" s="67"/>
      <c r="AJ26" s="67"/>
      <c r="AK26" s="67"/>
      <c r="AL26" s="67"/>
      <c r="AM26" s="67"/>
      <c r="AN26" s="83"/>
      <c r="AO26" s="83"/>
      <c r="AP26" s="83"/>
      <c r="AQ26" s="83"/>
      <c r="AR26" s="83"/>
      <c r="AS26" s="83"/>
      <c r="AT26" s="83"/>
      <c r="AU26" s="83"/>
      <c r="AV26" s="83"/>
      <c r="AW26" s="83"/>
      <c r="AX26" s="83"/>
      <c r="AY26" s="83"/>
      <c r="AZ26" s="83"/>
      <c r="BA26" s="83"/>
      <c r="BB26" s="83"/>
      <c r="BC26" s="83"/>
      <c r="BD26" s="83"/>
      <c r="BE26" s="83"/>
      <c r="BF26" s="83"/>
      <c r="BG26" s="83"/>
      <c r="BH26" s="83"/>
      <c r="BI26" s="83"/>
      <c r="BJ26" s="83"/>
      <c r="BK26" s="83"/>
      <c r="BL26" s="83"/>
      <c r="BM26" s="83"/>
      <c r="BN26" s="83"/>
      <c r="BO26" s="83"/>
      <c r="BP26" s="83"/>
      <c r="BQ26" s="83"/>
      <c r="BR26" s="83"/>
      <c r="BS26" s="83"/>
      <c r="BT26" s="83"/>
      <c r="BU26" s="83"/>
      <c r="BV26" s="83"/>
      <c r="BW26" s="83"/>
      <c r="BX26" s="83"/>
      <c r="BY26" s="83"/>
      <c r="BZ26" s="83"/>
      <c r="CA26" s="83"/>
      <c r="CB26" s="83"/>
    </row>
    <row r="27" spans="1:80" s="88" customFormat="1" ht="15.6" thickTop="1" thickBot="1" x14ac:dyDescent="0.35">
      <c r="A27" s="87" t="s">
        <v>15</v>
      </c>
      <c r="B27" s="133"/>
      <c r="C27" s="67"/>
      <c r="D27" s="67"/>
      <c r="E27" s="67"/>
      <c r="F27" s="67"/>
      <c r="G27" s="67"/>
      <c r="H27" s="67"/>
      <c r="I27" s="67"/>
      <c r="J27" s="67"/>
      <c r="K27" s="67"/>
      <c r="L27" s="67"/>
      <c r="M27" s="67"/>
      <c r="N27" s="67"/>
      <c r="O27" s="67"/>
      <c r="P27" s="67"/>
      <c r="Q27" s="67"/>
      <c r="R27" s="67"/>
      <c r="S27" s="67"/>
      <c r="T27" s="67"/>
      <c r="U27" s="67"/>
      <c r="V27" s="67"/>
      <c r="W27" s="67"/>
      <c r="X27" s="67"/>
      <c r="Y27" s="67"/>
      <c r="Z27" s="67"/>
      <c r="AA27" s="67"/>
      <c r="AB27" s="67"/>
      <c r="AC27" s="67"/>
      <c r="AD27" s="67"/>
      <c r="AE27" s="67"/>
      <c r="AF27" s="67"/>
      <c r="AG27" s="67"/>
      <c r="AH27" s="67"/>
      <c r="AI27" s="67"/>
      <c r="AJ27" s="67"/>
      <c r="AK27" s="67"/>
      <c r="AL27" s="67"/>
      <c r="AM27" s="67"/>
      <c r="AN27" s="83"/>
      <c r="AO27" s="83"/>
      <c r="AP27" s="83"/>
      <c r="AQ27" s="83"/>
      <c r="AR27" s="83"/>
      <c r="AS27" s="83"/>
      <c r="AT27" s="83"/>
      <c r="AU27" s="83"/>
      <c r="AV27" s="83"/>
      <c r="AW27" s="83"/>
      <c r="AX27" s="83"/>
      <c r="AY27" s="83"/>
      <c r="AZ27" s="83"/>
      <c r="BA27" s="83"/>
      <c r="BB27" s="83"/>
      <c r="BC27" s="83"/>
      <c r="BD27" s="83"/>
      <c r="BE27" s="83"/>
      <c r="BF27" s="83"/>
      <c r="BG27" s="83"/>
      <c r="BH27" s="83"/>
      <c r="BI27" s="83"/>
      <c r="BJ27" s="83"/>
      <c r="BK27" s="83"/>
      <c r="BL27" s="83"/>
      <c r="BM27" s="83"/>
      <c r="BN27" s="83"/>
      <c r="BO27" s="83"/>
      <c r="BP27" s="83"/>
      <c r="BQ27" s="83"/>
      <c r="BR27" s="83"/>
      <c r="BS27" s="83"/>
      <c r="BT27" s="83"/>
      <c r="BU27" s="83"/>
      <c r="BV27" s="83"/>
      <c r="BW27" s="83"/>
      <c r="BX27" s="83"/>
      <c r="BY27" s="83"/>
      <c r="BZ27" s="83"/>
      <c r="CA27" s="83"/>
      <c r="CB27" s="83"/>
    </row>
    <row r="28" spans="1:80" s="67" customFormat="1" ht="15.6" thickTop="1" thickBot="1" x14ac:dyDescent="0.35">
      <c r="A28" s="87" t="s">
        <v>16</v>
      </c>
      <c r="B28" s="142"/>
    </row>
    <row r="29" spans="1:80" s="67" customFormat="1" ht="15" thickTop="1" x14ac:dyDescent="0.3">
      <c r="A29" s="58"/>
      <c r="B29" s="58"/>
    </row>
    <row r="30" spans="1:80" s="67" customFormat="1" x14ac:dyDescent="0.3">
      <c r="A30" s="58"/>
      <c r="B30" s="58"/>
    </row>
    <row r="31" spans="1:80" s="67" customFormat="1" x14ac:dyDescent="0.3">
      <c r="A31" s="58"/>
      <c r="B31" s="58"/>
    </row>
    <row r="32" spans="1:80" s="67" customFormat="1" x14ac:dyDescent="0.3">
      <c r="A32" s="58"/>
      <c r="B32" s="58"/>
    </row>
    <row r="33" spans="1:2" s="67" customFormat="1" x14ac:dyDescent="0.3">
      <c r="A33" s="58"/>
      <c r="B33" s="58"/>
    </row>
    <row r="34" spans="1:2" s="67" customFormat="1" x14ac:dyDescent="0.3">
      <c r="A34" s="58"/>
      <c r="B34" s="58"/>
    </row>
    <row r="35" spans="1:2" s="67" customFormat="1" x14ac:dyDescent="0.3">
      <c r="A35" s="58"/>
      <c r="B35" s="58"/>
    </row>
    <row r="36" spans="1:2" s="67" customFormat="1" x14ac:dyDescent="0.3">
      <c r="A36" s="58"/>
      <c r="B36" s="58"/>
    </row>
    <row r="37" spans="1:2" s="67" customFormat="1" x14ac:dyDescent="0.3">
      <c r="A37" s="58"/>
      <c r="B37" s="58"/>
    </row>
    <row r="38" spans="1:2" s="67" customFormat="1" x14ac:dyDescent="0.3">
      <c r="B38" s="65"/>
    </row>
    <row r="39" spans="1:2" s="67" customFormat="1" x14ac:dyDescent="0.3">
      <c r="B39" s="65"/>
    </row>
    <row r="40" spans="1:2" s="67" customFormat="1" x14ac:dyDescent="0.3">
      <c r="B40" s="65"/>
    </row>
    <row r="41" spans="1:2" s="67" customFormat="1" x14ac:dyDescent="0.3">
      <c r="B41" s="65"/>
    </row>
    <row r="42" spans="1:2" s="67" customFormat="1" x14ac:dyDescent="0.3">
      <c r="B42" s="65"/>
    </row>
    <row r="43" spans="1:2" s="67" customFormat="1" x14ac:dyDescent="0.3">
      <c r="B43" s="65"/>
    </row>
    <row r="44" spans="1:2" s="67" customFormat="1" x14ac:dyDescent="0.3">
      <c r="B44" s="65"/>
    </row>
    <row r="45" spans="1:2" s="67" customFormat="1" x14ac:dyDescent="0.3">
      <c r="B45" s="65"/>
    </row>
    <row r="46" spans="1:2" s="67" customFormat="1" x14ac:dyDescent="0.3">
      <c r="B46" s="65"/>
    </row>
    <row r="47" spans="1:2" s="67" customFormat="1" x14ac:dyDescent="0.3">
      <c r="B47" s="65"/>
    </row>
    <row r="48" spans="1:2" s="67" customFormat="1" x14ac:dyDescent="0.3">
      <c r="B48" s="65"/>
    </row>
    <row r="49" spans="2:2" s="67" customFormat="1" x14ac:dyDescent="0.3">
      <c r="B49" s="65"/>
    </row>
    <row r="50" spans="2:2" s="67" customFormat="1" x14ac:dyDescent="0.3">
      <c r="B50" s="65"/>
    </row>
    <row r="51" spans="2:2" s="67" customFormat="1" x14ac:dyDescent="0.3">
      <c r="B51" s="65"/>
    </row>
    <row r="52" spans="2:2" s="67" customFormat="1" x14ac:dyDescent="0.3">
      <c r="B52" s="65"/>
    </row>
    <row r="53" spans="2:2" s="67" customFormat="1" x14ac:dyDescent="0.3">
      <c r="B53" s="65"/>
    </row>
    <row r="54" spans="2:2" s="67" customFormat="1" x14ac:dyDescent="0.3">
      <c r="B54" s="65"/>
    </row>
    <row r="55" spans="2:2" s="67" customFormat="1" x14ac:dyDescent="0.3">
      <c r="B55" s="65"/>
    </row>
    <row r="56" spans="2:2" s="67" customFormat="1" x14ac:dyDescent="0.3">
      <c r="B56" s="65"/>
    </row>
    <row r="57" spans="2:2" s="67" customFormat="1" x14ac:dyDescent="0.3">
      <c r="B57" s="65"/>
    </row>
    <row r="58" spans="2:2" s="67" customFormat="1" x14ac:dyDescent="0.3">
      <c r="B58" s="65"/>
    </row>
    <row r="59" spans="2:2" s="67" customFormat="1" x14ac:dyDescent="0.3">
      <c r="B59" s="65"/>
    </row>
    <row r="60" spans="2:2" s="67" customFormat="1" x14ac:dyDescent="0.3">
      <c r="B60" s="65"/>
    </row>
    <row r="61" spans="2:2" s="67" customFormat="1" x14ac:dyDescent="0.3">
      <c r="B61" s="65"/>
    </row>
    <row r="62" spans="2:2" s="67" customFormat="1" x14ac:dyDescent="0.3">
      <c r="B62" s="65"/>
    </row>
    <row r="63" spans="2:2" s="67" customFormat="1" x14ac:dyDescent="0.3">
      <c r="B63" s="65"/>
    </row>
    <row r="64" spans="2:2" s="67" customFormat="1" x14ac:dyDescent="0.3">
      <c r="B64" s="65"/>
    </row>
    <row r="65" spans="2:80" s="67" customFormat="1" x14ac:dyDescent="0.3">
      <c r="B65" s="65"/>
    </row>
    <row r="66" spans="2:80" s="67" customFormat="1" x14ac:dyDescent="0.3">
      <c r="B66" s="65"/>
    </row>
    <row r="67" spans="2:80" s="67" customFormat="1" x14ac:dyDescent="0.3">
      <c r="B67" s="65"/>
    </row>
    <row r="68" spans="2:80" s="67" customFormat="1" x14ac:dyDescent="0.3">
      <c r="B68" s="65"/>
    </row>
    <row r="69" spans="2:80" s="67" customFormat="1" x14ac:dyDescent="0.3">
      <c r="B69" s="65"/>
    </row>
    <row r="70" spans="2:80" s="67" customFormat="1" x14ac:dyDescent="0.3">
      <c r="B70" s="65"/>
    </row>
    <row r="71" spans="2:80" s="67" customFormat="1" x14ac:dyDescent="0.3">
      <c r="B71" s="65"/>
    </row>
    <row r="72" spans="2:80" s="67" customFormat="1" x14ac:dyDescent="0.3">
      <c r="B72" s="65"/>
    </row>
    <row r="73" spans="2:80" s="67" customFormat="1" x14ac:dyDescent="0.3">
      <c r="B73" s="65"/>
    </row>
    <row r="74" spans="2:80" s="89" customFormat="1" x14ac:dyDescent="0.3">
      <c r="B74" s="70"/>
      <c r="C74" s="67"/>
      <c r="D74" s="67"/>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67"/>
      <c r="AE74" s="67"/>
      <c r="AF74" s="67"/>
      <c r="AG74" s="67"/>
      <c r="AH74" s="67"/>
      <c r="AI74" s="67"/>
      <c r="AJ74" s="67"/>
      <c r="AK74" s="67"/>
      <c r="AL74" s="67"/>
      <c r="AM74" s="67"/>
      <c r="AN74" s="67"/>
      <c r="AO74" s="67"/>
      <c r="AP74" s="67"/>
      <c r="AQ74" s="67"/>
      <c r="AR74" s="67"/>
      <c r="AS74" s="67"/>
      <c r="AT74" s="67"/>
      <c r="AU74" s="67"/>
      <c r="AV74" s="67"/>
      <c r="AW74" s="67"/>
      <c r="AX74" s="67"/>
      <c r="AY74" s="67"/>
      <c r="AZ74" s="67"/>
      <c r="BA74" s="67"/>
      <c r="BB74" s="67"/>
      <c r="BC74" s="67"/>
      <c r="BD74" s="67"/>
      <c r="BE74" s="67"/>
      <c r="BF74" s="67"/>
      <c r="BG74" s="67"/>
      <c r="BH74" s="67"/>
      <c r="BI74" s="67"/>
      <c r="BJ74" s="67"/>
      <c r="BK74" s="67"/>
      <c r="BL74" s="67"/>
      <c r="BM74" s="67"/>
      <c r="BN74" s="67"/>
      <c r="BO74" s="67"/>
      <c r="BP74" s="67"/>
      <c r="BQ74" s="67"/>
      <c r="BR74" s="67"/>
      <c r="BS74" s="67"/>
      <c r="BT74" s="67"/>
      <c r="BU74" s="67"/>
      <c r="BV74" s="67"/>
      <c r="BW74" s="67"/>
      <c r="BX74" s="67"/>
      <c r="BY74" s="67"/>
      <c r="BZ74" s="67"/>
      <c r="CA74" s="67"/>
      <c r="CB74" s="67"/>
    </row>
    <row r="75" spans="2:80" s="89" customFormat="1" x14ac:dyDescent="0.3">
      <c r="B75" s="70"/>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67"/>
      <c r="AE75" s="67"/>
      <c r="AF75" s="67"/>
      <c r="AG75" s="67"/>
      <c r="AH75" s="67"/>
      <c r="AI75" s="67"/>
      <c r="AJ75" s="67"/>
      <c r="AK75" s="67"/>
      <c r="AL75" s="67"/>
      <c r="AM75" s="67"/>
      <c r="AN75" s="67"/>
      <c r="AO75" s="67"/>
      <c r="AP75" s="67"/>
      <c r="AQ75" s="67"/>
      <c r="AR75" s="67"/>
      <c r="AS75" s="67"/>
      <c r="AT75" s="67"/>
      <c r="AU75" s="67"/>
      <c r="AV75" s="67"/>
      <c r="AW75" s="67"/>
      <c r="AX75" s="67"/>
      <c r="AY75" s="67"/>
      <c r="AZ75" s="67"/>
      <c r="BA75" s="67"/>
      <c r="BB75" s="67"/>
      <c r="BC75" s="67"/>
      <c r="BD75" s="67"/>
      <c r="BE75" s="67"/>
      <c r="BF75" s="67"/>
      <c r="BG75" s="67"/>
      <c r="BH75" s="67"/>
      <c r="BI75" s="67"/>
      <c r="BJ75" s="67"/>
      <c r="BK75" s="67"/>
      <c r="BL75" s="67"/>
      <c r="BM75" s="67"/>
      <c r="BN75" s="67"/>
      <c r="BO75" s="67"/>
      <c r="BP75" s="67"/>
      <c r="BQ75" s="67"/>
      <c r="BR75" s="67"/>
      <c r="BS75" s="67"/>
      <c r="BT75" s="67"/>
      <c r="BU75" s="67"/>
      <c r="BV75" s="67"/>
      <c r="BW75" s="67"/>
      <c r="BX75" s="67"/>
      <c r="BY75" s="67"/>
      <c r="BZ75" s="67"/>
      <c r="CA75" s="67"/>
      <c r="CB75" s="67"/>
    </row>
    <row r="76" spans="2:80" s="89" customFormat="1" x14ac:dyDescent="0.3">
      <c r="B76" s="70"/>
      <c r="C76" s="67"/>
      <c r="D76" s="67"/>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67"/>
      <c r="AE76" s="67"/>
      <c r="AF76" s="67"/>
      <c r="AG76" s="67"/>
      <c r="AH76" s="67"/>
      <c r="AI76" s="67"/>
      <c r="AJ76" s="67"/>
      <c r="AK76" s="67"/>
      <c r="AL76" s="67"/>
      <c r="AM76" s="67"/>
      <c r="AN76" s="67"/>
      <c r="AO76" s="67"/>
      <c r="AP76" s="67"/>
      <c r="AQ76" s="67"/>
      <c r="AR76" s="67"/>
      <c r="AS76" s="67"/>
      <c r="AT76" s="67"/>
      <c r="AU76" s="67"/>
      <c r="AV76" s="67"/>
      <c r="AW76" s="67"/>
      <c r="AX76" s="67"/>
      <c r="AY76" s="67"/>
      <c r="AZ76" s="67"/>
      <c r="BA76" s="67"/>
      <c r="BB76" s="67"/>
      <c r="BC76" s="67"/>
      <c r="BD76" s="67"/>
      <c r="BE76" s="67"/>
      <c r="BF76" s="67"/>
      <c r="BG76" s="67"/>
      <c r="BH76" s="67"/>
      <c r="BI76" s="67"/>
      <c r="BJ76" s="67"/>
      <c r="BK76" s="67"/>
      <c r="BL76" s="67"/>
      <c r="BM76" s="67"/>
      <c r="BN76" s="67"/>
      <c r="BO76" s="67"/>
      <c r="BP76" s="67"/>
      <c r="BQ76" s="67"/>
      <c r="BR76" s="67"/>
      <c r="BS76" s="67"/>
      <c r="BT76" s="67"/>
      <c r="BU76" s="67"/>
      <c r="BV76" s="67"/>
      <c r="BW76" s="67"/>
      <c r="BX76" s="67"/>
      <c r="BY76" s="67"/>
      <c r="BZ76" s="67"/>
      <c r="CA76" s="67"/>
      <c r="CB76" s="67"/>
    </row>
    <row r="77" spans="2:80" s="89" customFormat="1" x14ac:dyDescent="0.3">
      <c r="B77" s="70"/>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67"/>
      <c r="AE77" s="67"/>
      <c r="AF77" s="67"/>
      <c r="AG77" s="67"/>
      <c r="AH77" s="67"/>
      <c r="AI77" s="67"/>
      <c r="AJ77" s="67"/>
      <c r="AK77" s="67"/>
      <c r="AL77" s="67"/>
      <c r="AM77" s="67"/>
      <c r="AN77" s="67"/>
      <c r="AO77" s="67"/>
      <c r="AP77" s="67"/>
      <c r="AQ77" s="67"/>
      <c r="AR77" s="67"/>
      <c r="AS77" s="67"/>
      <c r="AT77" s="67"/>
      <c r="AU77" s="67"/>
      <c r="AV77" s="67"/>
      <c r="AW77" s="67"/>
      <c r="AX77" s="67"/>
      <c r="AY77" s="67"/>
      <c r="AZ77" s="67"/>
      <c r="BA77" s="67"/>
      <c r="BB77" s="67"/>
      <c r="BC77" s="67"/>
      <c r="BD77" s="67"/>
      <c r="BE77" s="67"/>
      <c r="BF77" s="67"/>
      <c r="BG77" s="67"/>
      <c r="BH77" s="67"/>
      <c r="BI77" s="67"/>
      <c r="BJ77" s="67"/>
      <c r="BK77" s="67"/>
      <c r="BL77" s="67"/>
      <c r="BM77" s="67"/>
      <c r="BN77" s="67"/>
      <c r="BO77" s="67"/>
      <c r="BP77" s="67"/>
      <c r="BQ77" s="67"/>
      <c r="BR77" s="67"/>
      <c r="BS77" s="67"/>
      <c r="BT77" s="67"/>
      <c r="BU77" s="67"/>
      <c r="BV77" s="67"/>
      <c r="BW77" s="67"/>
      <c r="BX77" s="67"/>
      <c r="BY77" s="67"/>
      <c r="BZ77" s="67"/>
      <c r="CA77" s="67"/>
      <c r="CB77" s="67"/>
    </row>
    <row r="78" spans="2:80" s="89" customFormat="1" x14ac:dyDescent="0.3">
      <c r="B78" s="70"/>
      <c r="C78" s="67"/>
      <c r="D78" s="67"/>
      <c r="E78" s="67"/>
      <c r="F78" s="67"/>
      <c r="G78" s="67"/>
      <c r="H78" s="67"/>
      <c r="I78" s="67"/>
      <c r="J78" s="67"/>
      <c r="K78" s="67"/>
      <c r="L78" s="67"/>
      <c r="M78" s="67"/>
      <c r="N78" s="67"/>
      <c r="O78" s="67"/>
      <c r="P78" s="67"/>
      <c r="Q78" s="67"/>
      <c r="R78" s="67"/>
      <c r="S78" s="67"/>
      <c r="T78" s="67"/>
      <c r="U78" s="67"/>
      <c r="V78" s="67"/>
      <c r="W78" s="67"/>
      <c r="X78" s="67"/>
      <c r="Y78" s="67"/>
      <c r="Z78" s="67"/>
      <c r="AA78" s="67"/>
      <c r="AB78" s="67"/>
      <c r="AC78" s="67"/>
      <c r="AD78" s="67"/>
      <c r="AE78" s="67"/>
      <c r="AF78" s="67"/>
      <c r="AG78" s="67"/>
      <c r="AH78" s="67"/>
      <c r="AI78" s="67"/>
      <c r="AJ78" s="67"/>
      <c r="AK78" s="67"/>
      <c r="AL78" s="67"/>
      <c r="AM78" s="67"/>
      <c r="AN78" s="67"/>
      <c r="AO78" s="67"/>
      <c r="AP78" s="67"/>
      <c r="AQ78" s="67"/>
      <c r="AR78" s="67"/>
      <c r="AS78" s="67"/>
      <c r="AT78" s="67"/>
      <c r="AU78" s="67"/>
      <c r="AV78" s="67"/>
      <c r="AW78" s="67"/>
      <c r="AX78" s="67"/>
      <c r="AY78" s="67"/>
      <c r="AZ78" s="67"/>
      <c r="BA78" s="67"/>
      <c r="BB78" s="67"/>
      <c r="BC78" s="67"/>
      <c r="BD78" s="67"/>
      <c r="BE78" s="67"/>
      <c r="BF78" s="67"/>
      <c r="BG78" s="67"/>
      <c r="BH78" s="67"/>
      <c r="BI78" s="67"/>
      <c r="BJ78" s="67"/>
      <c r="BK78" s="67"/>
      <c r="BL78" s="67"/>
      <c r="BM78" s="67"/>
      <c r="BN78" s="67"/>
      <c r="BO78" s="67"/>
      <c r="BP78" s="67"/>
      <c r="BQ78" s="67"/>
      <c r="BR78" s="67"/>
      <c r="BS78" s="67"/>
      <c r="BT78" s="67"/>
      <c r="BU78" s="67"/>
      <c r="BV78" s="67"/>
      <c r="BW78" s="67"/>
      <c r="BX78" s="67"/>
      <c r="BY78" s="67"/>
      <c r="BZ78" s="67"/>
      <c r="CA78" s="67"/>
      <c r="CB78" s="67"/>
    </row>
    <row r="79" spans="2:80" s="89" customFormat="1" x14ac:dyDescent="0.3">
      <c r="B79" s="70"/>
      <c r="C79" s="67"/>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AQ79" s="67"/>
      <c r="AR79" s="67"/>
      <c r="AS79" s="67"/>
      <c r="AT79" s="67"/>
      <c r="AU79" s="67"/>
      <c r="AV79" s="67"/>
      <c r="AW79" s="67"/>
      <c r="AX79" s="67"/>
      <c r="AY79" s="67"/>
      <c r="AZ79" s="67"/>
      <c r="BA79" s="67"/>
      <c r="BB79" s="67"/>
      <c r="BC79" s="67"/>
      <c r="BD79" s="67"/>
      <c r="BE79" s="67"/>
      <c r="BF79" s="67"/>
      <c r="BG79" s="67"/>
      <c r="BH79" s="67"/>
      <c r="BI79" s="67"/>
      <c r="BJ79" s="67"/>
      <c r="BK79" s="67"/>
      <c r="BL79" s="67"/>
      <c r="BM79" s="67"/>
      <c r="BN79" s="67"/>
      <c r="BO79" s="67"/>
      <c r="BP79" s="67"/>
      <c r="BQ79" s="67"/>
      <c r="BR79" s="67"/>
      <c r="BS79" s="67"/>
      <c r="BT79" s="67"/>
      <c r="BU79" s="67"/>
      <c r="BV79" s="67"/>
      <c r="BW79" s="67"/>
      <c r="BX79" s="67"/>
      <c r="BY79" s="67"/>
      <c r="BZ79" s="67"/>
      <c r="CA79" s="67"/>
      <c r="CB79" s="67"/>
    </row>
    <row r="80" spans="2:80" s="89" customFormat="1" x14ac:dyDescent="0.3">
      <c r="B80" s="70"/>
      <c r="C80" s="67"/>
      <c r="D80" s="67"/>
      <c r="E80" s="67"/>
      <c r="F80" s="67"/>
      <c r="G80" s="67"/>
      <c r="H80" s="67"/>
      <c r="I80" s="67"/>
      <c r="J80" s="67"/>
      <c r="K80" s="67"/>
      <c r="L80" s="67"/>
      <c r="M80" s="67"/>
      <c r="N80" s="67"/>
      <c r="O80" s="67"/>
      <c r="P80" s="67"/>
      <c r="Q80" s="67"/>
      <c r="R80" s="67"/>
      <c r="S80" s="67"/>
      <c r="T80" s="67"/>
      <c r="U80" s="67"/>
      <c r="V80" s="67"/>
      <c r="W80" s="67"/>
      <c r="X80" s="67"/>
      <c r="Y80" s="67"/>
      <c r="Z80" s="67"/>
      <c r="AA80" s="67"/>
      <c r="AB80" s="67"/>
      <c r="AC80" s="67"/>
      <c r="AD80" s="67"/>
      <c r="AE80" s="67"/>
      <c r="AF80" s="67"/>
      <c r="AG80" s="67"/>
      <c r="AH80" s="67"/>
      <c r="AI80" s="67"/>
      <c r="AJ80" s="67"/>
      <c r="AK80" s="67"/>
      <c r="AL80" s="67"/>
      <c r="AM80" s="67"/>
      <c r="AN80" s="67"/>
      <c r="AO80" s="67"/>
      <c r="AP80" s="67"/>
      <c r="AQ80" s="67"/>
      <c r="AR80" s="67"/>
      <c r="AS80" s="67"/>
      <c r="AT80" s="67"/>
      <c r="AU80" s="67"/>
      <c r="AV80" s="67"/>
      <c r="AW80" s="67"/>
      <c r="AX80" s="67"/>
      <c r="AY80" s="67"/>
      <c r="AZ80" s="67"/>
      <c r="BA80" s="67"/>
      <c r="BB80" s="67"/>
      <c r="BC80" s="67"/>
      <c r="BD80" s="67"/>
      <c r="BE80" s="67"/>
      <c r="BF80" s="67"/>
      <c r="BG80" s="67"/>
      <c r="BH80" s="67"/>
      <c r="BI80" s="67"/>
      <c r="BJ80" s="67"/>
      <c r="BK80" s="67"/>
      <c r="BL80" s="67"/>
      <c r="BM80" s="67"/>
      <c r="BN80" s="67"/>
      <c r="BO80" s="67"/>
      <c r="BP80" s="67"/>
      <c r="BQ80" s="67"/>
      <c r="BR80" s="67"/>
      <c r="BS80" s="67"/>
      <c r="BT80" s="67"/>
      <c r="BU80" s="67"/>
      <c r="BV80" s="67"/>
      <c r="BW80" s="67"/>
      <c r="BX80" s="67"/>
      <c r="BY80" s="67"/>
      <c r="BZ80" s="67"/>
      <c r="CA80" s="67"/>
      <c r="CB80" s="67"/>
    </row>
    <row r="81" spans="2:80" s="89" customFormat="1" x14ac:dyDescent="0.3">
      <c r="B81" s="70"/>
      <c r="C81" s="67"/>
      <c r="D81" s="67"/>
      <c r="E81" s="67"/>
      <c r="F81" s="67"/>
      <c r="G81" s="67"/>
      <c r="H81" s="67"/>
      <c r="I81" s="67"/>
      <c r="J81" s="67"/>
      <c r="K81" s="67"/>
      <c r="L81" s="67"/>
      <c r="M81" s="67"/>
      <c r="N81" s="67"/>
      <c r="O81" s="67"/>
      <c r="P81" s="67"/>
      <c r="Q81" s="67"/>
      <c r="R81" s="67"/>
      <c r="S81" s="67"/>
      <c r="T81" s="67"/>
      <c r="U81" s="67"/>
      <c r="V81" s="67"/>
      <c r="W81" s="67"/>
      <c r="X81" s="67"/>
      <c r="Y81" s="67"/>
      <c r="Z81" s="67"/>
      <c r="AA81" s="67"/>
      <c r="AB81" s="67"/>
      <c r="AC81" s="67"/>
      <c r="AD81" s="67"/>
      <c r="AE81" s="67"/>
      <c r="AF81" s="67"/>
      <c r="AG81" s="67"/>
      <c r="AH81" s="67"/>
      <c r="AI81" s="67"/>
      <c r="AJ81" s="67"/>
      <c r="AK81" s="67"/>
      <c r="AL81" s="67"/>
      <c r="AM81" s="67"/>
      <c r="AN81" s="67"/>
      <c r="AO81" s="67"/>
      <c r="AP81" s="67"/>
      <c r="AQ81" s="67"/>
      <c r="AR81" s="67"/>
      <c r="AS81" s="67"/>
      <c r="AT81" s="67"/>
      <c r="AU81" s="67"/>
      <c r="AV81" s="67"/>
      <c r="AW81" s="67"/>
      <c r="AX81" s="67"/>
      <c r="AY81" s="67"/>
      <c r="AZ81" s="67"/>
      <c r="BA81" s="67"/>
      <c r="BB81" s="67"/>
      <c r="BC81" s="67"/>
      <c r="BD81" s="67"/>
      <c r="BE81" s="67"/>
      <c r="BF81" s="67"/>
      <c r="BG81" s="67"/>
      <c r="BH81" s="67"/>
      <c r="BI81" s="67"/>
      <c r="BJ81" s="67"/>
      <c r="BK81" s="67"/>
      <c r="BL81" s="67"/>
      <c r="BM81" s="67"/>
      <c r="BN81" s="67"/>
      <c r="BO81" s="67"/>
      <c r="BP81" s="67"/>
      <c r="BQ81" s="67"/>
      <c r="BR81" s="67"/>
      <c r="BS81" s="67"/>
      <c r="BT81" s="67"/>
      <c r="BU81" s="67"/>
      <c r="BV81" s="67"/>
      <c r="BW81" s="67"/>
      <c r="BX81" s="67"/>
      <c r="BY81" s="67"/>
      <c r="BZ81" s="67"/>
      <c r="CA81" s="67"/>
      <c r="CB81" s="67"/>
    </row>
    <row r="82" spans="2:80" s="89" customFormat="1" x14ac:dyDescent="0.3">
      <c r="B82" s="70"/>
      <c r="C82" s="67"/>
      <c r="D82" s="67"/>
      <c r="E82" s="67"/>
      <c r="F82" s="67"/>
      <c r="G82" s="67"/>
      <c r="H82" s="67"/>
      <c r="I82" s="67"/>
      <c r="J82" s="67"/>
      <c r="K82" s="67"/>
      <c r="L82" s="67"/>
      <c r="M82" s="67"/>
      <c r="N82" s="67"/>
      <c r="O82" s="67"/>
      <c r="P82" s="67"/>
      <c r="Q82" s="67"/>
      <c r="R82" s="67"/>
      <c r="S82" s="67"/>
      <c r="T82" s="67"/>
      <c r="U82" s="67"/>
      <c r="V82" s="67"/>
      <c r="W82" s="67"/>
      <c r="X82" s="67"/>
      <c r="Y82" s="67"/>
      <c r="Z82" s="67"/>
      <c r="AA82" s="67"/>
      <c r="AB82" s="67"/>
      <c r="AC82" s="67"/>
      <c r="AD82" s="67"/>
      <c r="AE82" s="67"/>
      <c r="AF82" s="67"/>
      <c r="AG82" s="67"/>
      <c r="AH82" s="67"/>
      <c r="AI82" s="67"/>
      <c r="AJ82" s="67"/>
      <c r="AK82" s="67"/>
      <c r="AL82" s="67"/>
      <c r="AM82" s="67"/>
      <c r="AN82" s="67"/>
      <c r="AO82" s="67"/>
      <c r="AP82" s="67"/>
      <c r="AQ82" s="67"/>
      <c r="AR82" s="67"/>
      <c r="AS82" s="67"/>
      <c r="AT82" s="67"/>
      <c r="AU82" s="67"/>
      <c r="AV82" s="67"/>
      <c r="AW82" s="67"/>
      <c r="AX82" s="67"/>
      <c r="AY82" s="67"/>
      <c r="AZ82" s="67"/>
      <c r="BA82" s="67"/>
      <c r="BB82" s="67"/>
      <c r="BC82" s="67"/>
      <c r="BD82" s="67"/>
      <c r="BE82" s="67"/>
      <c r="BF82" s="67"/>
      <c r="BG82" s="67"/>
      <c r="BH82" s="67"/>
      <c r="BI82" s="67"/>
      <c r="BJ82" s="67"/>
      <c r="BK82" s="67"/>
      <c r="BL82" s="67"/>
      <c r="BM82" s="67"/>
      <c r="BN82" s="67"/>
      <c r="BO82" s="67"/>
      <c r="BP82" s="67"/>
      <c r="BQ82" s="67"/>
      <c r="BR82" s="67"/>
      <c r="BS82" s="67"/>
      <c r="BT82" s="67"/>
      <c r="BU82" s="67"/>
      <c r="BV82" s="67"/>
      <c r="BW82" s="67"/>
      <c r="BX82" s="67"/>
      <c r="BY82" s="67"/>
      <c r="BZ82" s="67"/>
      <c r="CA82" s="67"/>
      <c r="CB82" s="67"/>
    </row>
    <row r="83" spans="2:80" s="89" customFormat="1" x14ac:dyDescent="0.3">
      <c r="B83" s="70"/>
      <c r="C83" s="67"/>
      <c r="D83" s="67"/>
      <c r="E83" s="67"/>
      <c r="F83" s="67"/>
      <c r="G83" s="67"/>
      <c r="H83" s="67"/>
      <c r="I83" s="67"/>
      <c r="J83" s="67"/>
      <c r="K83" s="67"/>
      <c r="L83" s="67"/>
      <c r="M83" s="67"/>
      <c r="N83" s="67"/>
      <c r="O83" s="67"/>
      <c r="P83" s="67"/>
      <c r="Q83" s="67"/>
      <c r="R83" s="67"/>
      <c r="S83" s="67"/>
      <c r="T83" s="67"/>
      <c r="U83" s="67"/>
      <c r="V83" s="67"/>
      <c r="W83" s="67"/>
      <c r="X83" s="67"/>
      <c r="Y83" s="67"/>
      <c r="Z83" s="67"/>
      <c r="AA83" s="67"/>
      <c r="AB83" s="67"/>
      <c r="AC83" s="67"/>
      <c r="AD83" s="67"/>
      <c r="AE83" s="67"/>
      <c r="AF83" s="67"/>
      <c r="AG83" s="67"/>
      <c r="AH83" s="67"/>
      <c r="AI83" s="67"/>
      <c r="AJ83" s="67"/>
      <c r="AK83" s="67"/>
      <c r="AL83" s="67"/>
      <c r="AM83" s="67"/>
      <c r="AN83" s="67"/>
      <c r="AO83" s="67"/>
      <c r="AP83" s="67"/>
      <c r="AQ83" s="67"/>
      <c r="AR83" s="67"/>
      <c r="AS83" s="67"/>
      <c r="AT83" s="67"/>
      <c r="AU83" s="67"/>
      <c r="AV83" s="67"/>
      <c r="AW83" s="67"/>
      <c r="AX83" s="67"/>
      <c r="AY83" s="67"/>
      <c r="AZ83" s="67"/>
      <c r="BA83" s="67"/>
      <c r="BB83" s="67"/>
      <c r="BC83" s="67"/>
      <c r="BD83" s="67"/>
      <c r="BE83" s="67"/>
      <c r="BF83" s="67"/>
      <c r="BG83" s="67"/>
      <c r="BH83" s="67"/>
      <c r="BI83" s="67"/>
      <c r="BJ83" s="67"/>
      <c r="BK83" s="67"/>
      <c r="BL83" s="67"/>
      <c r="BM83" s="67"/>
      <c r="BN83" s="67"/>
      <c r="BO83" s="67"/>
      <c r="BP83" s="67"/>
      <c r="BQ83" s="67"/>
      <c r="BR83" s="67"/>
      <c r="BS83" s="67"/>
      <c r="BT83" s="67"/>
      <c r="BU83" s="67"/>
      <c r="BV83" s="67"/>
      <c r="BW83" s="67"/>
      <c r="BX83" s="67"/>
      <c r="BY83" s="67"/>
      <c r="BZ83" s="67"/>
      <c r="CA83" s="67"/>
      <c r="CB83" s="67"/>
    </row>
    <row r="84" spans="2:80" s="89" customFormat="1" x14ac:dyDescent="0.3">
      <c r="B84" s="70"/>
      <c r="C84" s="67"/>
      <c r="D84" s="67"/>
      <c r="E84" s="67"/>
      <c r="F84" s="67"/>
      <c r="G84" s="67"/>
      <c r="H84" s="67"/>
      <c r="I84" s="67"/>
      <c r="J84" s="67"/>
      <c r="K84" s="67"/>
      <c r="L84" s="67"/>
      <c r="M84" s="67"/>
      <c r="N84" s="67"/>
      <c r="O84" s="67"/>
      <c r="P84" s="67"/>
      <c r="Q84" s="67"/>
      <c r="R84" s="67"/>
      <c r="S84" s="67"/>
      <c r="T84" s="67"/>
      <c r="U84" s="67"/>
      <c r="V84" s="67"/>
      <c r="W84" s="67"/>
      <c r="X84" s="67"/>
      <c r="Y84" s="67"/>
      <c r="Z84" s="67"/>
      <c r="AA84" s="67"/>
      <c r="AB84" s="67"/>
      <c r="AC84" s="67"/>
      <c r="AD84" s="67"/>
      <c r="AE84" s="67"/>
      <c r="AF84" s="67"/>
      <c r="AG84" s="67"/>
      <c r="AH84" s="67"/>
      <c r="AI84" s="67"/>
      <c r="AJ84" s="67"/>
      <c r="AK84" s="67"/>
      <c r="AL84" s="67"/>
      <c r="AM84" s="67"/>
      <c r="AN84" s="67"/>
      <c r="AO84" s="67"/>
      <c r="AP84" s="67"/>
      <c r="AQ84" s="67"/>
      <c r="AR84" s="67"/>
      <c r="AS84" s="67"/>
      <c r="AT84" s="67"/>
      <c r="AU84" s="67"/>
      <c r="AV84" s="67"/>
      <c r="AW84" s="67"/>
      <c r="AX84" s="67"/>
      <c r="AY84" s="67"/>
      <c r="AZ84" s="67"/>
      <c r="BA84" s="67"/>
      <c r="BB84" s="67"/>
      <c r="BC84" s="67"/>
      <c r="BD84" s="67"/>
      <c r="BE84" s="67"/>
      <c r="BF84" s="67"/>
      <c r="BG84" s="67"/>
      <c r="BH84" s="67"/>
      <c r="BI84" s="67"/>
      <c r="BJ84" s="67"/>
      <c r="BK84" s="67"/>
      <c r="BL84" s="67"/>
      <c r="BM84" s="67"/>
      <c r="BN84" s="67"/>
      <c r="BO84" s="67"/>
      <c r="BP84" s="67"/>
      <c r="BQ84" s="67"/>
      <c r="BR84" s="67"/>
      <c r="BS84" s="67"/>
      <c r="BT84" s="67"/>
      <c r="BU84" s="67"/>
      <c r="BV84" s="67"/>
      <c r="BW84" s="67"/>
      <c r="BX84" s="67"/>
      <c r="BY84" s="67"/>
      <c r="BZ84" s="67"/>
      <c r="CA84" s="67"/>
      <c r="CB84" s="67"/>
    </row>
    <row r="85" spans="2:80" s="89" customFormat="1" x14ac:dyDescent="0.3">
      <c r="B85" s="70"/>
      <c r="C85" s="67"/>
      <c r="D85" s="67"/>
      <c r="E85" s="67"/>
      <c r="F85" s="67"/>
      <c r="G85" s="67"/>
      <c r="H85" s="67"/>
      <c r="I85" s="67"/>
      <c r="J85" s="67"/>
      <c r="K85" s="67"/>
      <c r="L85" s="67"/>
      <c r="M85" s="67"/>
      <c r="N85" s="67"/>
      <c r="O85" s="67"/>
      <c r="P85" s="67"/>
      <c r="Q85" s="67"/>
      <c r="R85" s="67"/>
      <c r="S85" s="67"/>
      <c r="T85" s="67"/>
      <c r="U85" s="67"/>
      <c r="V85" s="67"/>
      <c r="W85" s="67"/>
      <c r="X85" s="67"/>
      <c r="Y85" s="67"/>
      <c r="Z85" s="67"/>
      <c r="AA85" s="67"/>
      <c r="AB85" s="67"/>
      <c r="AC85" s="67"/>
      <c r="AD85" s="67"/>
      <c r="AE85" s="67"/>
      <c r="AF85" s="67"/>
      <c r="AG85" s="67"/>
      <c r="AH85" s="67"/>
      <c r="AI85" s="67"/>
      <c r="AJ85" s="67"/>
      <c r="AK85" s="67"/>
      <c r="AL85" s="67"/>
      <c r="AM85" s="67"/>
      <c r="AN85" s="67"/>
      <c r="AO85" s="67"/>
      <c r="AP85" s="67"/>
      <c r="AQ85" s="67"/>
      <c r="AR85" s="67"/>
      <c r="AS85" s="67"/>
      <c r="AT85" s="67"/>
      <c r="AU85" s="67"/>
      <c r="AV85" s="67"/>
      <c r="AW85" s="67"/>
      <c r="AX85" s="67"/>
      <c r="AY85" s="67"/>
      <c r="AZ85" s="67"/>
      <c r="BA85" s="67"/>
      <c r="BB85" s="67"/>
      <c r="BC85" s="67"/>
      <c r="BD85" s="67"/>
      <c r="BE85" s="67"/>
      <c r="BF85" s="67"/>
      <c r="BG85" s="67"/>
      <c r="BH85" s="67"/>
      <c r="BI85" s="67"/>
      <c r="BJ85" s="67"/>
      <c r="BK85" s="67"/>
      <c r="BL85" s="67"/>
      <c r="BM85" s="67"/>
      <c r="BN85" s="67"/>
      <c r="BO85" s="67"/>
      <c r="BP85" s="67"/>
      <c r="BQ85" s="67"/>
      <c r="BR85" s="67"/>
      <c r="BS85" s="67"/>
      <c r="BT85" s="67"/>
      <c r="BU85" s="67"/>
      <c r="BV85" s="67"/>
      <c r="BW85" s="67"/>
      <c r="BX85" s="67"/>
      <c r="BY85" s="67"/>
      <c r="BZ85" s="67"/>
      <c r="CA85" s="67"/>
      <c r="CB85" s="67"/>
    </row>
    <row r="86" spans="2:80" s="89" customFormat="1" x14ac:dyDescent="0.3">
      <c r="B86" s="70"/>
      <c r="C86" s="67"/>
      <c r="D86" s="67"/>
      <c r="E86" s="67"/>
      <c r="F86" s="67"/>
      <c r="G86" s="67"/>
      <c r="H86" s="67"/>
      <c r="I86" s="67"/>
      <c r="J86" s="67"/>
      <c r="K86" s="67"/>
      <c r="L86" s="67"/>
      <c r="M86" s="67"/>
      <c r="N86" s="67"/>
      <c r="O86" s="67"/>
      <c r="P86" s="67"/>
      <c r="Q86" s="67"/>
      <c r="R86" s="67"/>
      <c r="S86" s="67"/>
      <c r="T86" s="67"/>
      <c r="U86" s="67"/>
      <c r="V86" s="67"/>
      <c r="W86" s="67"/>
      <c r="X86" s="67"/>
      <c r="Y86" s="67"/>
      <c r="Z86" s="67"/>
      <c r="AA86" s="67"/>
      <c r="AB86" s="67"/>
      <c r="AC86" s="67"/>
      <c r="AD86" s="67"/>
      <c r="AE86" s="67"/>
      <c r="AF86" s="67"/>
      <c r="AG86" s="67"/>
      <c r="AH86" s="67"/>
      <c r="AI86" s="67"/>
      <c r="AJ86" s="67"/>
      <c r="AK86" s="67"/>
      <c r="AL86" s="67"/>
      <c r="AM86" s="67"/>
      <c r="AN86" s="67"/>
      <c r="AO86" s="67"/>
      <c r="AP86" s="67"/>
      <c r="AQ86" s="67"/>
      <c r="AR86" s="67"/>
      <c r="AS86" s="67"/>
      <c r="AT86" s="67"/>
      <c r="AU86" s="67"/>
      <c r="AV86" s="67"/>
      <c r="AW86" s="67"/>
      <c r="AX86" s="67"/>
      <c r="AY86" s="67"/>
      <c r="AZ86" s="67"/>
      <c r="BA86" s="67"/>
      <c r="BB86" s="67"/>
      <c r="BC86" s="67"/>
      <c r="BD86" s="67"/>
      <c r="BE86" s="67"/>
      <c r="BF86" s="67"/>
      <c r="BG86" s="67"/>
      <c r="BH86" s="67"/>
      <c r="BI86" s="67"/>
      <c r="BJ86" s="67"/>
      <c r="BK86" s="67"/>
      <c r="BL86" s="67"/>
      <c r="BM86" s="67"/>
      <c r="BN86" s="67"/>
      <c r="BO86" s="67"/>
      <c r="BP86" s="67"/>
      <c r="BQ86" s="67"/>
      <c r="BR86" s="67"/>
      <c r="BS86" s="67"/>
      <c r="BT86" s="67"/>
      <c r="BU86" s="67"/>
      <c r="BV86" s="67"/>
      <c r="BW86" s="67"/>
      <c r="BX86" s="67"/>
      <c r="BY86" s="67"/>
      <c r="BZ86" s="67"/>
      <c r="CA86" s="67"/>
      <c r="CB86" s="67"/>
    </row>
    <row r="87" spans="2:80" s="89" customFormat="1" x14ac:dyDescent="0.3">
      <c r="B87" s="70"/>
      <c r="C87" s="67"/>
      <c r="D87" s="67"/>
      <c r="E87" s="67"/>
      <c r="F87" s="67"/>
      <c r="G87" s="67"/>
      <c r="H87" s="67"/>
      <c r="I87" s="67"/>
      <c r="J87" s="67"/>
      <c r="K87" s="67"/>
      <c r="L87" s="67"/>
      <c r="M87" s="67"/>
      <c r="N87" s="67"/>
      <c r="O87" s="67"/>
      <c r="P87" s="67"/>
      <c r="Q87" s="67"/>
      <c r="R87" s="67"/>
      <c r="S87" s="67"/>
      <c r="T87" s="67"/>
      <c r="U87" s="67"/>
      <c r="V87" s="67"/>
      <c r="W87" s="67"/>
      <c r="X87" s="67"/>
      <c r="Y87" s="67"/>
      <c r="Z87" s="67"/>
      <c r="AA87" s="67"/>
      <c r="AB87" s="67"/>
      <c r="AC87" s="67"/>
      <c r="AD87" s="67"/>
      <c r="AE87" s="67"/>
      <c r="AF87" s="67"/>
      <c r="AG87" s="67"/>
      <c r="AH87" s="67"/>
      <c r="AI87" s="67"/>
      <c r="AJ87" s="67"/>
      <c r="AK87" s="67"/>
      <c r="AL87" s="67"/>
      <c r="AM87" s="67"/>
      <c r="AN87" s="67"/>
      <c r="AO87" s="67"/>
      <c r="AP87" s="67"/>
      <c r="AQ87" s="67"/>
      <c r="AR87" s="67"/>
      <c r="AS87" s="67"/>
      <c r="AT87" s="67"/>
      <c r="AU87" s="67"/>
      <c r="AV87" s="67"/>
      <c r="AW87" s="67"/>
      <c r="AX87" s="67"/>
      <c r="AY87" s="67"/>
      <c r="AZ87" s="67"/>
      <c r="BA87" s="67"/>
      <c r="BB87" s="67"/>
      <c r="BC87" s="67"/>
      <c r="BD87" s="67"/>
      <c r="BE87" s="67"/>
      <c r="BF87" s="67"/>
      <c r="BG87" s="67"/>
      <c r="BH87" s="67"/>
      <c r="BI87" s="67"/>
      <c r="BJ87" s="67"/>
      <c r="BK87" s="67"/>
      <c r="BL87" s="67"/>
      <c r="BM87" s="67"/>
      <c r="BN87" s="67"/>
      <c r="BO87" s="67"/>
      <c r="BP87" s="67"/>
      <c r="BQ87" s="67"/>
      <c r="BR87" s="67"/>
      <c r="BS87" s="67"/>
      <c r="BT87" s="67"/>
      <c r="BU87" s="67"/>
      <c r="BV87" s="67"/>
      <c r="BW87" s="67"/>
      <c r="BX87" s="67"/>
      <c r="BY87" s="67"/>
      <c r="BZ87" s="67"/>
      <c r="CA87" s="67"/>
      <c r="CB87" s="67"/>
    </row>
    <row r="88" spans="2:80" s="89" customFormat="1" x14ac:dyDescent="0.3">
      <c r="B88" s="70"/>
      <c r="C88" s="67"/>
      <c r="D88" s="67"/>
      <c r="E88" s="67"/>
      <c r="F88" s="67"/>
      <c r="G88" s="67"/>
      <c r="H88" s="67"/>
      <c r="I88" s="67"/>
      <c r="J88" s="67"/>
      <c r="K88" s="67"/>
      <c r="L88" s="67"/>
      <c r="M88" s="67"/>
      <c r="N88" s="67"/>
      <c r="O88" s="67"/>
      <c r="P88" s="67"/>
      <c r="Q88" s="67"/>
      <c r="R88" s="67"/>
      <c r="S88" s="67"/>
      <c r="T88" s="67"/>
      <c r="U88" s="67"/>
      <c r="V88" s="67"/>
      <c r="W88" s="67"/>
      <c r="X88" s="67"/>
      <c r="Y88" s="67"/>
      <c r="Z88" s="67"/>
      <c r="AA88" s="67"/>
      <c r="AB88" s="67"/>
      <c r="AC88" s="67"/>
      <c r="AD88" s="67"/>
      <c r="AE88" s="67"/>
      <c r="AF88" s="67"/>
      <c r="AG88" s="67"/>
      <c r="AH88" s="67"/>
      <c r="AI88" s="67"/>
      <c r="AJ88" s="67"/>
      <c r="AK88" s="67"/>
      <c r="AL88" s="67"/>
      <c r="AM88" s="67"/>
      <c r="AN88" s="67"/>
      <c r="AO88" s="67"/>
      <c r="AP88" s="67"/>
      <c r="AQ88" s="67"/>
      <c r="AR88" s="67"/>
      <c r="AS88" s="67"/>
      <c r="AT88" s="67"/>
      <c r="AU88" s="67"/>
      <c r="AV88" s="67"/>
      <c r="AW88" s="67"/>
      <c r="AX88" s="67"/>
      <c r="AY88" s="67"/>
      <c r="AZ88" s="67"/>
      <c r="BA88" s="67"/>
      <c r="BB88" s="67"/>
      <c r="BC88" s="67"/>
      <c r="BD88" s="67"/>
      <c r="BE88" s="67"/>
      <c r="BF88" s="67"/>
      <c r="BG88" s="67"/>
      <c r="BH88" s="67"/>
      <c r="BI88" s="67"/>
      <c r="BJ88" s="67"/>
      <c r="BK88" s="67"/>
      <c r="BL88" s="67"/>
      <c r="BM88" s="67"/>
      <c r="BN88" s="67"/>
      <c r="BO88" s="67"/>
      <c r="BP88" s="67"/>
      <c r="BQ88" s="67"/>
      <c r="BR88" s="67"/>
      <c r="BS88" s="67"/>
      <c r="BT88" s="67"/>
      <c r="BU88" s="67"/>
      <c r="BV88" s="67"/>
      <c r="BW88" s="67"/>
      <c r="BX88" s="67"/>
      <c r="BY88" s="67"/>
      <c r="BZ88" s="67"/>
      <c r="CA88" s="67"/>
      <c r="CB88" s="67"/>
    </row>
    <row r="89" spans="2:80" s="89" customFormat="1" x14ac:dyDescent="0.3">
      <c r="B89" s="70"/>
      <c r="C89" s="67"/>
      <c r="D89" s="67"/>
      <c r="E89" s="67"/>
      <c r="F89" s="67"/>
      <c r="G89" s="67"/>
      <c r="H89" s="67"/>
      <c r="I89" s="67"/>
      <c r="J89" s="67"/>
      <c r="K89" s="67"/>
      <c r="L89" s="67"/>
      <c r="M89" s="67"/>
      <c r="N89" s="67"/>
      <c r="O89" s="67"/>
      <c r="P89" s="67"/>
      <c r="Q89" s="67"/>
      <c r="R89" s="67"/>
      <c r="S89" s="67"/>
      <c r="T89" s="67"/>
      <c r="U89" s="67"/>
      <c r="V89" s="67"/>
      <c r="W89" s="67"/>
      <c r="X89" s="67"/>
      <c r="Y89" s="67"/>
      <c r="Z89" s="67"/>
      <c r="AA89" s="67"/>
      <c r="AB89" s="67"/>
      <c r="AC89" s="67"/>
      <c r="AD89" s="67"/>
      <c r="AE89" s="67"/>
      <c r="AF89" s="67"/>
      <c r="AG89" s="67"/>
      <c r="AH89" s="67"/>
      <c r="AI89" s="67"/>
      <c r="AJ89" s="67"/>
      <c r="AK89" s="67"/>
      <c r="AL89" s="67"/>
      <c r="AM89" s="67"/>
      <c r="AN89" s="67"/>
      <c r="AO89" s="67"/>
      <c r="AP89" s="67"/>
      <c r="AQ89" s="67"/>
      <c r="AR89" s="67"/>
      <c r="AS89" s="67"/>
      <c r="AT89" s="67"/>
      <c r="AU89" s="67"/>
      <c r="AV89" s="67"/>
      <c r="AW89" s="67"/>
      <c r="AX89" s="67"/>
      <c r="AY89" s="67"/>
      <c r="AZ89" s="67"/>
      <c r="BA89" s="67"/>
      <c r="BB89" s="67"/>
      <c r="BC89" s="67"/>
      <c r="BD89" s="67"/>
      <c r="BE89" s="67"/>
      <c r="BF89" s="67"/>
      <c r="BG89" s="67"/>
      <c r="BH89" s="67"/>
      <c r="BI89" s="67"/>
      <c r="BJ89" s="67"/>
      <c r="BK89" s="67"/>
      <c r="BL89" s="67"/>
      <c r="BM89" s="67"/>
      <c r="BN89" s="67"/>
      <c r="BO89" s="67"/>
      <c r="BP89" s="67"/>
      <c r="BQ89" s="67"/>
      <c r="BR89" s="67"/>
      <c r="BS89" s="67"/>
      <c r="BT89" s="67"/>
      <c r="BU89" s="67"/>
      <c r="BV89" s="67"/>
      <c r="BW89" s="67"/>
      <c r="BX89" s="67"/>
      <c r="BY89" s="67"/>
      <c r="BZ89" s="67"/>
      <c r="CA89" s="67"/>
      <c r="CB89" s="67"/>
    </row>
    <row r="90" spans="2:80" s="89" customFormat="1" x14ac:dyDescent="0.3">
      <c r="B90" s="70"/>
      <c r="C90" s="67"/>
      <c r="D90" s="67"/>
      <c r="E90" s="67"/>
      <c r="F90" s="67"/>
      <c r="G90" s="67"/>
      <c r="H90" s="67"/>
      <c r="I90" s="67"/>
      <c r="J90" s="67"/>
      <c r="K90" s="67"/>
      <c r="L90" s="67"/>
      <c r="M90" s="67"/>
      <c r="N90" s="67"/>
      <c r="O90" s="67"/>
      <c r="P90" s="67"/>
      <c r="Q90" s="67"/>
      <c r="R90" s="67"/>
      <c r="S90" s="67"/>
      <c r="T90" s="67"/>
      <c r="U90" s="67"/>
      <c r="V90" s="67"/>
      <c r="W90" s="67"/>
      <c r="X90" s="67"/>
      <c r="Y90" s="67"/>
      <c r="Z90" s="67"/>
      <c r="AA90" s="67"/>
      <c r="AB90" s="67"/>
      <c r="AC90" s="67"/>
      <c r="AD90" s="67"/>
      <c r="AE90" s="67"/>
      <c r="AF90" s="67"/>
      <c r="AG90" s="67"/>
      <c r="AH90" s="67"/>
      <c r="AI90" s="67"/>
      <c r="AJ90" s="67"/>
      <c r="AK90" s="67"/>
      <c r="AL90" s="67"/>
      <c r="AM90" s="67"/>
      <c r="AN90" s="67"/>
      <c r="AO90" s="67"/>
      <c r="AP90" s="67"/>
      <c r="AQ90" s="67"/>
      <c r="AR90" s="67"/>
      <c r="AS90" s="67"/>
      <c r="AT90" s="67"/>
      <c r="AU90" s="67"/>
      <c r="AV90" s="67"/>
      <c r="AW90" s="67"/>
      <c r="AX90" s="67"/>
      <c r="AY90" s="67"/>
      <c r="AZ90" s="67"/>
      <c r="BA90" s="67"/>
      <c r="BB90" s="67"/>
      <c r="BC90" s="67"/>
      <c r="BD90" s="67"/>
      <c r="BE90" s="67"/>
      <c r="BF90" s="67"/>
      <c r="BG90" s="67"/>
      <c r="BH90" s="67"/>
      <c r="BI90" s="67"/>
      <c r="BJ90" s="67"/>
      <c r="BK90" s="67"/>
      <c r="BL90" s="67"/>
      <c r="BM90" s="67"/>
      <c r="BN90" s="67"/>
      <c r="BO90" s="67"/>
      <c r="BP90" s="67"/>
      <c r="BQ90" s="67"/>
      <c r="BR90" s="67"/>
      <c r="BS90" s="67"/>
      <c r="BT90" s="67"/>
      <c r="BU90" s="67"/>
      <c r="BV90" s="67"/>
      <c r="BW90" s="67"/>
      <c r="BX90" s="67"/>
      <c r="BY90" s="67"/>
      <c r="BZ90" s="67"/>
      <c r="CA90" s="67"/>
      <c r="CB90" s="67"/>
    </row>
    <row r="91" spans="2:80" s="89" customFormat="1" x14ac:dyDescent="0.3">
      <c r="B91" s="70"/>
      <c r="C91" s="67"/>
      <c r="D91" s="67"/>
      <c r="E91" s="67"/>
      <c r="F91" s="67"/>
      <c r="G91" s="67"/>
      <c r="H91" s="67"/>
      <c r="I91" s="67"/>
      <c r="J91" s="67"/>
      <c r="K91" s="67"/>
      <c r="L91" s="67"/>
      <c r="M91" s="67"/>
      <c r="N91" s="67"/>
      <c r="O91" s="67"/>
      <c r="P91" s="67"/>
      <c r="Q91" s="67"/>
      <c r="R91" s="67"/>
      <c r="S91" s="67"/>
      <c r="T91" s="67"/>
      <c r="U91" s="67"/>
      <c r="V91" s="67"/>
      <c r="W91" s="67"/>
      <c r="X91" s="67"/>
      <c r="Y91" s="67"/>
      <c r="Z91" s="67"/>
      <c r="AA91" s="67"/>
      <c r="AB91" s="67"/>
      <c r="AC91" s="67"/>
      <c r="AD91" s="67"/>
      <c r="AE91" s="67"/>
      <c r="AF91" s="67"/>
      <c r="AG91" s="67"/>
      <c r="AH91" s="67"/>
      <c r="AI91" s="67"/>
      <c r="AJ91" s="67"/>
      <c r="AK91" s="67"/>
      <c r="AL91" s="67"/>
      <c r="AM91" s="67"/>
      <c r="AN91" s="67"/>
      <c r="AO91" s="67"/>
      <c r="AP91" s="67"/>
      <c r="AQ91" s="67"/>
      <c r="AR91" s="67"/>
      <c r="AS91" s="67"/>
      <c r="AT91" s="67"/>
      <c r="AU91" s="67"/>
      <c r="AV91" s="67"/>
      <c r="AW91" s="67"/>
      <c r="AX91" s="67"/>
      <c r="AY91" s="67"/>
      <c r="AZ91" s="67"/>
      <c r="BA91" s="67"/>
      <c r="BB91" s="67"/>
      <c r="BC91" s="67"/>
      <c r="BD91" s="67"/>
      <c r="BE91" s="67"/>
      <c r="BF91" s="67"/>
      <c r="BG91" s="67"/>
      <c r="BH91" s="67"/>
      <c r="BI91" s="67"/>
      <c r="BJ91" s="67"/>
      <c r="BK91" s="67"/>
      <c r="BL91" s="67"/>
      <c r="BM91" s="67"/>
      <c r="BN91" s="67"/>
      <c r="BO91" s="67"/>
      <c r="BP91" s="67"/>
      <c r="BQ91" s="67"/>
      <c r="BR91" s="67"/>
      <c r="BS91" s="67"/>
      <c r="BT91" s="67"/>
      <c r="BU91" s="67"/>
      <c r="BV91" s="67"/>
      <c r="BW91" s="67"/>
      <c r="BX91" s="67"/>
      <c r="BY91" s="67"/>
      <c r="BZ91" s="67"/>
      <c r="CA91" s="67"/>
      <c r="CB91" s="67"/>
    </row>
    <row r="92" spans="2:80" s="89" customFormat="1" x14ac:dyDescent="0.3">
      <c r="B92" s="70"/>
      <c r="C92" s="67"/>
      <c r="D92" s="67"/>
      <c r="E92" s="67"/>
      <c r="F92" s="67"/>
      <c r="G92" s="67"/>
      <c r="H92" s="67"/>
      <c r="I92" s="67"/>
      <c r="J92" s="67"/>
      <c r="K92" s="67"/>
      <c r="L92" s="67"/>
      <c r="M92" s="67"/>
      <c r="N92" s="67"/>
      <c r="O92" s="67"/>
      <c r="P92" s="67"/>
      <c r="Q92" s="67"/>
      <c r="R92" s="67"/>
      <c r="S92" s="67"/>
      <c r="T92" s="67"/>
      <c r="U92" s="67"/>
      <c r="V92" s="67"/>
      <c r="W92" s="67"/>
      <c r="X92" s="67"/>
      <c r="Y92" s="67"/>
      <c r="Z92" s="67"/>
      <c r="AA92" s="67"/>
      <c r="AB92" s="67"/>
      <c r="AC92" s="67"/>
      <c r="AD92" s="67"/>
      <c r="AE92" s="67"/>
      <c r="AF92" s="67"/>
      <c r="AG92" s="67"/>
      <c r="AH92" s="67"/>
      <c r="AI92" s="67"/>
      <c r="AJ92" s="67"/>
      <c r="AK92" s="67"/>
      <c r="AL92" s="67"/>
      <c r="AM92" s="67"/>
      <c r="AN92" s="67"/>
      <c r="AO92" s="67"/>
      <c r="AP92" s="67"/>
      <c r="AQ92" s="67"/>
      <c r="AR92" s="67"/>
      <c r="AS92" s="67"/>
      <c r="AT92" s="67"/>
      <c r="AU92" s="67"/>
      <c r="AV92" s="67"/>
      <c r="AW92" s="67"/>
      <c r="AX92" s="67"/>
      <c r="AY92" s="67"/>
      <c r="AZ92" s="67"/>
      <c r="BA92" s="67"/>
      <c r="BB92" s="67"/>
      <c r="BC92" s="67"/>
      <c r="BD92" s="67"/>
      <c r="BE92" s="67"/>
      <c r="BF92" s="67"/>
      <c r="BG92" s="67"/>
      <c r="BH92" s="67"/>
      <c r="BI92" s="67"/>
      <c r="BJ92" s="67"/>
      <c r="BK92" s="67"/>
      <c r="BL92" s="67"/>
      <c r="BM92" s="67"/>
      <c r="BN92" s="67"/>
      <c r="BO92" s="67"/>
      <c r="BP92" s="67"/>
      <c r="BQ92" s="67"/>
      <c r="BR92" s="67"/>
      <c r="BS92" s="67"/>
      <c r="BT92" s="67"/>
      <c r="BU92" s="67"/>
      <c r="BV92" s="67"/>
      <c r="BW92" s="67"/>
      <c r="BX92" s="67"/>
      <c r="BY92" s="67"/>
      <c r="BZ92" s="67"/>
      <c r="CA92" s="67"/>
      <c r="CB92" s="67"/>
    </row>
    <row r="93" spans="2:80" s="89" customFormat="1" x14ac:dyDescent="0.3">
      <c r="B93" s="70"/>
      <c r="C93" s="67"/>
      <c r="D93" s="67"/>
      <c r="E93" s="67"/>
      <c r="F93" s="67"/>
      <c r="G93" s="67"/>
      <c r="H93" s="67"/>
      <c r="I93" s="67"/>
      <c r="J93" s="67"/>
      <c r="K93" s="67"/>
      <c r="L93" s="67"/>
      <c r="M93" s="67"/>
      <c r="N93" s="67"/>
      <c r="O93" s="67"/>
      <c r="P93" s="67"/>
      <c r="Q93" s="67"/>
      <c r="R93" s="67"/>
      <c r="S93" s="67"/>
      <c r="T93" s="67"/>
      <c r="U93" s="67"/>
      <c r="V93" s="67"/>
      <c r="W93" s="67"/>
      <c r="X93" s="67"/>
      <c r="Y93" s="67"/>
      <c r="Z93" s="67"/>
      <c r="AA93" s="67"/>
      <c r="AB93" s="67"/>
      <c r="AC93" s="67"/>
      <c r="AD93" s="67"/>
      <c r="AE93" s="67"/>
      <c r="AF93" s="67"/>
      <c r="AG93" s="67"/>
      <c r="AH93" s="67"/>
      <c r="AI93" s="67"/>
      <c r="AJ93" s="67"/>
      <c r="AK93" s="67"/>
      <c r="AL93" s="67"/>
      <c r="AM93" s="67"/>
      <c r="AN93" s="67"/>
      <c r="AO93" s="67"/>
      <c r="AP93" s="67"/>
      <c r="AQ93" s="67"/>
      <c r="AR93" s="67"/>
      <c r="AS93" s="67"/>
      <c r="AT93" s="67"/>
      <c r="AU93" s="67"/>
      <c r="AV93" s="67"/>
      <c r="AW93" s="67"/>
      <c r="AX93" s="67"/>
      <c r="AY93" s="67"/>
      <c r="AZ93" s="67"/>
      <c r="BA93" s="67"/>
      <c r="BB93" s="67"/>
      <c r="BC93" s="67"/>
      <c r="BD93" s="67"/>
      <c r="BE93" s="67"/>
      <c r="BF93" s="67"/>
      <c r="BG93" s="67"/>
      <c r="BH93" s="67"/>
      <c r="BI93" s="67"/>
      <c r="BJ93" s="67"/>
      <c r="BK93" s="67"/>
      <c r="BL93" s="67"/>
      <c r="BM93" s="67"/>
      <c r="BN93" s="67"/>
      <c r="BO93" s="67"/>
      <c r="BP93" s="67"/>
      <c r="BQ93" s="67"/>
      <c r="BR93" s="67"/>
      <c r="BS93" s="67"/>
      <c r="BT93" s="67"/>
      <c r="BU93" s="67"/>
      <c r="BV93" s="67"/>
      <c r="BW93" s="67"/>
      <c r="BX93" s="67"/>
      <c r="BY93" s="67"/>
      <c r="BZ93" s="67"/>
      <c r="CA93" s="67"/>
      <c r="CB93" s="67"/>
    </row>
    <row r="94" spans="2:80" s="89" customFormat="1" x14ac:dyDescent="0.3">
      <c r="B94" s="70"/>
      <c r="C94" s="67"/>
      <c r="D94" s="67"/>
      <c r="E94" s="67"/>
      <c r="F94" s="67"/>
      <c r="G94" s="67"/>
      <c r="H94" s="67"/>
      <c r="I94" s="67"/>
      <c r="J94" s="67"/>
      <c r="K94" s="67"/>
      <c r="L94" s="67"/>
      <c r="M94" s="67"/>
      <c r="N94" s="67"/>
      <c r="O94" s="67"/>
      <c r="P94" s="67"/>
      <c r="Q94" s="67"/>
      <c r="R94" s="67"/>
      <c r="S94" s="67"/>
      <c r="T94" s="67"/>
      <c r="U94" s="67"/>
      <c r="V94" s="67"/>
      <c r="W94" s="67"/>
      <c r="X94" s="67"/>
      <c r="Y94" s="67"/>
      <c r="Z94" s="67"/>
      <c r="AA94" s="67"/>
      <c r="AB94" s="67"/>
      <c r="AC94" s="67"/>
      <c r="AD94" s="67"/>
      <c r="AE94" s="67"/>
      <c r="AF94" s="67"/>
      <c r="AG94" s="67"/>
      <c r="AH94" s="67"/>
      <c r="AI94" s="67"/>
      <c r="AJ94" s="67"/>
      <c r="AK94" s="67"/>
      <c r="AL94" s="67"/>
      <c r="AM94" s="67"/>
      <c r="AN94" s="67"/>
      <c r="AO94" s="67"/>
      <c r="AP94" s="67"/>
      <c r="AQ94" s="67"/>
      <c r="AR94" s="67"/>
      <c r="AS94" s="67"/>
      <c r="AT94" s="67"/>
      <c r="AU94" s="67"/>
      <c r="AV94" s="67"/>
      <c r="AW94" s="67"/>
      <c r="AX94" s="67"/>
      <c r="AY94" s="67"/>
      <c r="AZ94" s="67"/>
      <c r="BA94" s="67"/>
      <c r="BB94" s="67"/>
      <c r="BC94" s="67"/>
      <c r="BD94" s="67"/>
      <c r="BE94" s="67"/>
      <c r="BF94" s="67"/>
      <c r="BG94" s="67"/>
      <c r="BH94" s="67"/>
      <c r="BI94" s="67"/>
      <c r="BJ94" s="67"/>
      <c r="BK94" s="67"/>
      <c r="BL94" s="67"/>
      <c r="BM94" s="67"/>
      <c r="BN94" s="67"/>
      <c r="BO94" s="67"/>
      <c r="BP94" s="67"/>
      <c r="BQ94" s="67"/>
      <c r="BR94" s="67"/>
      <c r="BS94" s="67"/>
      <c r="BT94" s="67"/>
      <c r="BU94" s="67"/>
      <c r="BV94" s="67"/>
      <c r="BW94" s="67"/>
      <c r="BX94" s="67"/>
      <c r="BY94" s="67"/>
      <c r="BZ94" s="67"/>
      <c r="CA94" s="67"/>
      <c r="CB94" s="67"/>
    </row>
    <row r="95" spans="2:80" s="89" customFormat="1" x14ac:dyDescent="0.3">
      <c r="B95" s="70"/>
      <c r="C95" s="67"/>
      <c r="D95" s="67"/>
      <c r="E95" s="67"/>
      <c r="F95" s="67"/>
      <c r="G95" s="67"/>
      <c r="H95" s="67"/>
      <c r="I95" s="67"/>
      <c r="J95" s="67"/>
      <c r="K95" s="67"/>
      <c r="L95" s="67"/>
      <c r="M95" s="67"/>
      <c r="N95" s="67"/>
      <c r="O95" s="67"/>
      <c r="P95" s="67"/>
      <c r="Q95" s="67"/>
      <c r="R95" s="67"/>
      <c r="S95" s="67"/>
      <c r="T95" s="67"/>
      <c r="U95" s="67"/>
      <c r="V95" s="67"/>
      <c r="W95" s="67"/>
      <c r="X95" s="67"/>
      <c r="Y95" s="67"/>
      <c r="Z95" s="67"/>
      <c r="AA95" s="67"/>
      <c r="AB95" s="67"/>
      <c r="AC95" s="67"/>
      <c r="AD95" s="67"/>
      <c r="AE95" s="67"/>
      <c r="AF95" s="67"/>
      <c r="AG95" s="67"/>
      <c r="AH95" s="67"/>
      <c r="AI95" s="67"/>
      <c r="AJ95" s="67"/>
      <c r="AK95" s="67"/>
      <c r="AL95" s="67"/>
      <c r="AM95" s="67"/>
      <c r="AN95" s="67"/>
      <c r="AO95" s="67"/>
      <c r="AP95" s="67"/>
      <c r="AQ95" s="67"/>
      <c r="AR95" s="67"/>
      <c r="AS95" s="67"/>
      <c r="AT95" s="67"/>
      <c r="AU95" s="67"/>
      <c r="AV95" s="67"/>
      <c r="AW95" s="67"/>
      <c r="AX95" s="67"/>
      <c r="AY95" s="67"/>
      <c r="AZ95" s="67"/>
      <c r="BA95" s="67"/>
      <c r="BB95" s="67"/>
      <c r="BC95" s="67"/>
      <c r="BD95" s="67"/>
      <c r="BE95" s="67"/>
      <c r="BF95" s="67"/>
      <c r="BG95" s="67"/>
      <c r="BH95" s="67"/>
      <c r="BI95" s="67"/>
      <c r="BJ95" s="67"/>
      <c r="BK95" s="67"/>
      <c r="BL95" s="67"/>
      <c r="BM95" s="67"/>
      <c r="BN95" s="67"/>
      <c r="BO95" s="67"/>
      <c r="BP95" s="67"/>
      <c r="BQ95" s="67"/>
      <c r="BR95" s="67"/>
      <c r="BS95" s="67"/>
      <c r="BT95" s="67"/>
      <c r="BU95" s="67"/>
      <c r="BV95" s="67"/>
      <c r="BW95" s="67"/>
      <c r="BX95" s="67"/>
      <c r="BY95" s="67"/>
      <c r="BZ95" s="67"/>
      <c r="CA95" s="67"/>
      <c r="CB95" s="67"/>
    </row>
    <row r="96" spans="2:80" s="89" customFormat="1" x14ac:dyDescent="0.3">
      <c r="B96" s="70"/>
      <c r="C96" s="67"/>
      <c r="D96" s="67"/>
      <c r="E96" s="67"/>
      <c r="F96" s="67"/>
      <c r="G96" s="67"/>
      <c r="H96" s="67"/>
      <c r="I96" s="67"/>
      <c r="J96" s="67"/>
      <c r="K96" s="67"/>
      <c r="L96" s="67"/>
      <c r="M96" s="67"/>
      <c r="N96" s="67"/>
      <c r="O96" s="67"/>
      <c r="P96" s="67"/>
      <c r="Q96" s="67"/>
      <c r="R96" s="67"/>
      <c r="S96" s="67"/>
      <c r="T96" s="67"/>
      <c r="U96" s="67"/>
      <c r="V96" s="67"/>
      <c r="W96" s="67"/>
      <c r="X96" s="67"/>
      <c r="Y96" s="67"/>
      <c r="Z96" s="67"/>
      <c r="AA96" s="67"/>
      <c r="AB96" s="67"/>
      <c r="AC96" s="67"/>
      <c r="AD96" s="67"/>
      <c r="AE96" s="67"/>
      <c r="AF96" s="67"/>
      <c r="AG96" s="67"/>
      <c r="AH96" s="67"/>
      <c r="AI96" s="67"/>
      <c r="AJ96" s="67"/>
      <c r="AK96" s="67"/>
      <c r="AL96" s="67"/>
      <c r="AM96" s="67"/>
      <c r="AN96" s="67"/>
      <c r="AO96" s="67"/>
      <c r="AP96" s="67"/>
      <c r="AQ96" s="67"/>
      <c r="AR96" s="67"/>
      <c r="AS96" s="67"/>
      <c r="AT96" s="67"/>
      <c r="AU96" s="67"/>
      <c r="AV96" s="67"/>
      <c r="AW96" s="67"/>
      <c r="AX96" s="67"/>
      <c r="AY96" s="67"/>
      <c r="AZ96" s="67"/>
      <c r="BA96" s="67"/>
      <c r="BB96" s="67"/>
      <c r="BC96" s="67"/>
      <c r="BD96" s="67"/>
      <c r="BE96" s="67"/>
      <c r="BF96" s="67"/>
      <c r="BG96" s="67"/>
      <c r="BH96" s="67"/>
      <c r="BI96" s="67"/>
      <c r="BJ96" s="67"/>
      <c r="BK96" s="67"/>
      <c r="BL96" s="67"/>
      <c r="BM96" s="67"/>
      <c r="BN96" s="67"/>
      <c r="BO96" s="67"/>
      <c r="BP96" s="67"/>
      <c r="BQ96" s="67"/>
      <c r="BR96" s="67"/>
      <c r="BS96" s="67"/>
      <c r="BT96" s="67"/>
      <c r="BU96" s="67"/>
      <c r="BV96" s="67"/>
      <c r="BW96" s="67"/>
      <c r="BX96" s="67"/>
      <c r="BY96" s="67"/>
      <c r="BZ96" s="67"/>
      <c r="CA96" s="67"/>
      <c r="CB96" s="67"/>
    </row>
    <row r="97" spans="2:80" s="89" customFormat="1" x14ac:dyDescent="0.3">
      <c r="B97" s="70"/>
      <c r="C97" s="67"/>
      <c r="D97" s="67"/>
      <c r="E97" s="67"/>
      <c r="F97" s="67"/>
      <c r="G97" s="67"/>
      <c r="H97" s="67"/>
      <c r="I97" s="67"/>
      <c r="J97" s="67"/>
      <c r="K97" s="67"/>
      <c r="L97" s="67"/>
      <c r="M97" s="67"/>
      <c r="N97" s="67"/>
      <c r="O97" s="67"/>
      <c r="P97" s="67"/>
      <c r="Q97" s="67"/>
      <c r="R97" s="67"/>
      <c r="S97" s="67"/>
      <c r="T97" s="67"/>
      <c r="U97" s="67"/>
      <c r="V97" s="67"/>
      <c r="W97" s="67"/>
      <c r="X97" s="67"/>
      <c r="Y97" s="67"/>
      <c r="Z97" s="67"/>
      <c r="AA97" s="67"/>
      <c r="AB97" s="67"/>
      <c r="AC97" s="67"/>
      <c r="AD97" s="67"/>
      <c r="AE97" s="67"/>
      <c r="AF97" s="67"/>
      <c r="AG97" s="67"/>
      <c r="AH97" s="67"/>
      <c r="AI97" s="67"/>
      <c r="AJ97" s="67"/>
      <c r="AK97" s="67"/>
      <c r="AL97" s="67"/>
      <c r="AM97" s="67"/>
      <c r="AN97" s="67"/>
      <c r="AO97" s="67"/>
      <c r="AP97" s="67"/>
      <c r="AQ97" s="67"/>
      <c r="AR97" s="67"/>
      <c r="AS97" s="67"/>
      <c r="AT97" s="67"/>
      <c r="AU97" s="67"/>
      <c r="AV97" s="67"/>
      <c r="AW97" s="67"/>
      <c r="AX97" s="67"/>
      <c r="AY97" s="67"/>
      <c r="AZ97" s="67"/>
      <c r="BA97" s="67"/>
      <c r="BB97" s="67"/>
      <c r="BC97" s="67"/>
      <c r="BD97" s="67"/>
      <c r="BE97" s="67"/>
      <c r="BF97" s="67"/>
      <c r="BG97" s="67"/>
      <c r="BH97" s="67"/>
      <c r="BI97" s="67"/>
      <c r="BJ97" s="67"/>
      <c r="BK97" s="67"/>
      <c r="BL97" s="67"/>
      <c r="BM97" s="67"/>
      <c r="BN97" s="67"/>
      <c r="BO97" s="67"/>
      <c r="BP97" s="67"/>
      <c r="BQ97" s="67"/>
      <c r="BR97" s="67"/>
      <c r="BS97" s="67"/>
      <c r="BT97" s="67"/>
      <c r="BU97" s="67"/>
      <c r="BV97" s="67"/>
      <c r="BW97" s="67"/>
      <c r="BX97" s="67"/>
      <c r="BY97" s="67"/>
      <c r="BZ97" s="67"/>
      <c r="CA97" s="67"/>
      <c r="CB97" s="67"/>
    </row>
    <row r="98" spans="2:80" s="89" customFormat="1" x14ac:dyDescent="0.3">
      <c r="B98" s="70"/>
      <c r="C98" s="67"/>
      <c r="D98" s="67"/>
      <c r="E98" s="67"/>
      <c r="F98" s="67"/>
      <c r="G98" s="67"/>
      <c r="H98" s="67"/>
      <c r="I98" s="67"/>
      <c r="J98" s="67"/>
      <c r="K98" s="67"/>
      <c r="L98" s="67"/>
      <c r="M98" s="67"/>
      <c r="N98" s="67"/>
      <c r="O98" s="67"/>
      <c r="P98" s="67"/>
      <c r="Q98" s="67"/>
      <c r="R98" s="67"/>
      <c r="S98" s="67"/>
      <c r="T98" s="67"/>
      <c r="U98" s="67"/>
      <c r="V98" s="67"/>
      <c r="W98" s="67"/>
      <c r="X98" s="67"/>
      <c r="Y98" s="67"/>
      <c r="Z98" s="67"/>
      <c r="AA98" s="67"/>
      <c r="AB98" s="67"/>
      <c r="AC98" s="67"/>
      <c r="AD98" s="67"/>
      <c r="AE98" s="67"/>
      <c r="AF98" s="67"/>
      <c r="AG98" s="67"/>
      <c r="AH98" s="67"/>
      <c r="AI98" s="67"/>
      <c r="AJ98" s="67"/>
      <c r="AK98" s="67"/>
      <c r="AL98" s="67"/>
      <c r="AM98" s="67"/>
      <c r="AN98" s="67"/>
      <c r="AO98" s="67"/>
      <c r="AP98" s="67"/>
      <c r="AQ98" s="67"/>
      <c r="AR98" s="67"/>
      <c r="AS98" s="67"/>
      <c r="AT98" s="67"/>
      <c r="AU98" s="67"/>
      <c r="AV98" s="67"/>
      <c r="AW98" s="67"/>
      <c r="AX98" s="67"/>
      <c r="AY98" s="67"/>
      <c r="AZ98" s="67"/>
      <c r="BA98" s="67"/>
      <c r="BB98" s="67"/>
      <c r="BC98" s="67"/>
      <c r="BD98" s="67"/>
      <c r="BE98" s="67"/>
      <c r="BF98" s="67"/>
      <c r="BG98" s="67"/>
      <c r="BH98" s="67"/>
      <c r="BI98" s="67"/>
      <c r="BJ98" s="67"/>
      <c r="BK98" s="67"/>
      <c r="BL98" s="67"/>
      <c r="BM98" s="67"/>
      <c r="BN98" s="67"/>
      <c r="BO98" s="67"/>
      <c r="BP98" s="67"/>
      <c r="BQ98" s="67"/>
      <c r="BR98" s="67"/>
      <c r="BS98" s="67"/>
      <c r="BT98" s="67"/>
      <c r="BU98" s="67"/>
      <c r="BV98" s="67"/>
      <c r="BW98" s="67"/>
      <c r="BX98" s="67"/>
      <c r="BY98" s="67"/>
      <c r="BZ98" s="67"/>
      <c r="CA98" s="67"/>
      <c r="CB98" s="67"/>
    </row>
    <row r="99" spans="2:80" s="89" customFormat="1" x14ac:dyDescent="0.3">
      <c r="B99" s="70"/>
      <c r="C99" s="67"/>
      <c r="D99" s="67"/>
      <c r="E99" s="67"/>
      <c r="F99" s="67"/>
      <c r="G99" s="67"/>
      <c r="H99" s="67"/>
      <c r="I99" s="67"/>
      <c r="J99" s="67"/>
      <c r="K99" s="67"/>
      <c r="L99" s="67"/>
      <c r="M99" s="67"/>
      <c r="N99" s="67"/>
      <c r="O99" s="67"/>
      <c r="P99" s="67"/>
      <c r="Q99" s="67"/>
      <c r="R99" s="67"/>
      <c r="S99" s="67"/>
      <c r="T99" s="67"/>
      <c r="U99" s="67"/>
      <c r="V99" s="67"/>
      <c r="W99" s="67"/>
      <c r="X99" s="67"/>
      <c r="Y99" s="67"/>
      <c r="Z99" s="67"/>
      <c r="AA99" s="67"/>
      <c r="AB99" s="67"/>
      <c r="AC99" s="67"/>
      <c r="AD99" s="67"/>
      <c r="AE99" s="67"/>
      <c r="AF99" s="67"/>
      <c r="AG99" s="67"/>
      <c r="AH99" s="67"/>
      <c r="AI99" s="67"/>
      <c r="AJ99" s="67"/>
      <c r="AK99" s="67"/>
      <c r="AL99" s="67"/>
      <c r="AM99" s="67"/>
      <c r="AN99" s="67"/>
      <c r="AO99" s="67"/>
      <c r="AP99" s="67"/>
      <c r="AQ99" s="67"/>
      <c r="AR99" s="67"/>
      <c r="AS99" s="67"/>
      <c r="AT99" s="67"/>
      <c r="AU99" s="67"/>
      <c r="AV99" s="67"/>
      <c r="AW99" s="67"/>
      <c r="AX99" s="67"/>
      <c r="AY99" s="67"/>
      <c r="AZ99" s="67"/>
      <c r="BA99" s="67"/>
      <c r="BB99" s="67"/>
      <c r="BC99" s="67"/>
      <c r="BD99" s="67"/>
      <c r="BE99" s="67"/>
      <c r="BF99" s="67"/>
      <c r="BG99" s="67"/>
      <c r="BH99" s="67"/>
      <c r="BI99" s="67"/>
      <c r="BJ99" s="67"/>
      <c r="BK99" s="67"/>
      <c r="BL99" s="67"/>
      <c r="BM99" s="67"/>
      <c r="BN99" s="67"/>
      <c r="BO99" s="67"/>
      <c r="BP99" s="67"/>
      <c r="BQ99" s="67"/>
      <c r="BR99" s="67"/>
      <c r="BS99" s="67"/>
      <c r="BT99" s="67"/>
      <c r="BU99" s="67"/>
      <c r="BV99" s="67"/>
      <c r="BW99" s="67"/>
      <c r="BX99" s="67"/>
      <c r="BY99" s="67"/>
      <c r="BZ99" s="67"/>
      <c r="CA99" s="67"/>
      <c r="CB99" s="67"/>
    </row>
    <row r="100" spans="2:80" s="89" customFormat="1" x14ac:dyDescent="0.3">
      <c r="B100" s="70"/>
      <c r="C100" s="67"/>
      <c r="D100" s="67"/>
      <c r="E100" s="67"/>
      <c r="F100" s="67"/>
      <c r="G100" s="67"/>
      <c r="H100" s="67"/>
      <c r="I100" s="67"/>
      <c r="J100" s="67"/>
      <c r="K100" s="67"/>
      <c r="L100" s="67"/>
      <c r="M100" s="67"/>
      <c r="N100" s="67"/>
      <c r="O100" s="67"/>
      <c r="P100" s="67"/>
      <c r="Q100" s="67"/>
      <c r="R100" s="67"/>
      <c r="S100" s="67"/>
      <c r="T100" s="67"/>
      <c r="U100" s="67"/>
      <c r="V100" s="67"/>
      <c r="W100" s="67"/>
      <c r="X100" s="67"/>
      <c r="Y100" s="67"/>
      <c r="Z100" s="67"/>
      <c r="AA100" s="67"/>
      <c r="AB100" s="67"/>
      <c r="AC100" s="67"/>
      <c r="AD100" s="67"/>
      <c r="AE100" s="67"/>
      <c r="AF100" s="67"/>
      <c r="AG100" s="67"/>
      <c r="AH100" s="67"/>
      <c r="AI100" s="67"/>
      <c r="AJ100" s="67"/>
      <c r="AK100" s="67"/>
      <c r="AL100" s="67"/>
      <c r="AM100" s="67"/>
      <c r="AN100" s="67"/>
      <c r="AO100" s="67"/>
      <c r="AP100" s="67"/>
      <c r="AQ100" s="67"/>
      <c r="AR100" s="67"/>
      <c r="AS100" s="67"/>
      <c r="AT100" s="67"/>
      <c r="AU100" s="67"/>
      <c r="AV100" s="67"/>
      <c r="AW100" s="67"/>
      <c r="AX100" s="67"/>
      <c r="AY100" s="67"/>
      <c r="AZ100" s="67"/>
      <c r="BA100" s="67"/>
      <c r="BB100" s="67"/>
      <c r="BC100" s="67"/>
      <c r="BD100" s="67"/>
      <c r="BE100" s="67"/>
      <c r="BF100" s="67"/>
      <c r="BG100" s="67"/>
      <c r="BH100" s="67"/>
      <c r="BI100" s="67"/>
      <c r="BJ100" s="67"/>
      <c r="BK100" s="67"/>
      <c r="BL100" s="67"/>
      <c r="BM100" s="67"/>
      <c r="BN100" s="67"/>
      <c r="BO100" s="67"/>
      <c r="BP100" s="67"/>
      <c r="BQ100" s="67"/>
      <c r="BR100" s="67"/>
      <c r="BS100" s="67"/>
      <c r="BT100" s="67"/>
      <c r="BU100" s="67"/>
      <c r="BV100" s="67"/>
      <c r="BW100" s="67"/>
      <c r="BX100" s="67"/>
      <c r="BY100" s="67"/>
      <c r="BZ100" s="67"/>
      <c r="CA100" s="67"/>
      <c r="CB100" s="67"/>
    </row>
    <row r="101" spans="2:80" s="89" customFormat="1" x14ac:dyDescent="0.3">
      <c r="B101" s="70"/>
      <c r="C101" s="67"/>
      <c r="D101" s="67"/>
      <c r="E101" s="67"/>
      <c r="F101" s="67"/>
      <c r="G101" s="67"/>
      <c r="H101" s="67"/>
      <c r="I101" s="67"/>
      <c r="J101" s="67"/>
      <c r="K101" s="67"/>
      <c r="L101" s="67"/>
      <c r="M101" s="67"/>
      <c r="N101" s="67"/>
      <c r="O101" s="67"/>
      <c r="P101" s="67"/>
      <c r="Q101" s="67"/>
      <c r="R101" s="67"/>
      <c r="S101" s="67"/>
      <c r="T101" s="67"/>
      <c r="U101" s="67"/>
      <c r="V101" s="67"/>
      <c r="W101" s="67"/>
      <c r="X101" s="67"/>
      <c r="Y101" s="67"/>
      <c r="Z101" s="67"/>
      <c r="AA101" s="67"/>
      <c r="AB101" s="67"/>
      <c r="AC101" s="67"/>
      <c r="AD101" s="67"/>
      <c r="AE101" s="67"/>
      <c r="AF101" s="67"/>
      <c r="AG101" s="67"/>
      <c r="AH101" s="67"/>
      <c r="AI101" s="67"/>
      <c r="AJ101" s="67"/>
      <c r="AK101" s="67"/>
      <c r="AL101" s="67"/>
      <c r="AM101" s="67"/>
      <c r="AN101" s="67"/>
      <c r="AO101" s="67"/>
      <c r="AP101" s="67"/>
      <c r="AQ101" s="67"/>
      <c r="AR101" s="67"/>
      <c r="AS101" s="67"/>
      <c r="AT101" s="67"/>
      <c r="AU101" s="67"/>
      <c r="AV101" s="67"/>
      <c r="AW101" s="67"/>
      <c r="AX101" s="67"/>
      <c r="AY101" s="67"/>
      <c r="AZ101" s="67"/>
      <c r="BA101" s="67"/>
      <c r="BB101" s="67"/>
      <c r="BC101" s="67"/>
      <c r="BD101" s="67"/>
      <c r="BE101" s="67"/>
      <c r="BF101" s="67"/>
      <c r="BG101" s="67"/>
      <c r="BH101" s="67"/>
      <c r="BI101" s="67"/>
      <c r="BJ101" s="67"/>
      <c r="BK101" s="67"/>
      <c r="BL101" s="67"/>
      <c r="BM101" s="67"/>
      <c r="BN101" s="67"/>
      <c r="BO101" s="67"/>
      <c r="BP101" s="67"/>
      <c r="BQ101" s="67"/>
      <c r="BR101" s="67"/>
      <c r="BS101" s="67"/>
      <c r="BT101" s="67"/>
      <c r="BU101" s="67"/>
      <c r="BV101" s="67"/>
      <c r="BW101" s="67"/>
      <c r="BX101" s="67"/>
      <c r="BY101" s="67"/>
      <c r="BZ101" s="67"/>
      <c r="CA101" s="67"/>
      <c r="CB101" s="67"/>
    </row>
    <row r="102" spans="2:80" s="89" customFormat="1" x14ac:dyDescent="0.3">
      <c r="B102" s="70"/>
      <c r="C102" s="67"/>
      <c r="D102" s="67"/>
      <c r="E102" s="67"/>
      <c r="F102" s="67"/>
      <c r="G102" s="67"/>
      <c r="H102" s="67"/>
      <c r="I102" s="67"/>
      <c r="J102" s="67"/>
      <c r="K102" s="67"/>
      <c r="L102" s="67"/>
      <c r="M102" s="67"/>
      <c r="N102" s="67"/>
      <c r="O102" s="67"/>
      <c r="P102" s="67"/>
      <c r="Q102" s="67"/>
      <c r="R102" s="67"/>
      <c r="S102" s="67"/>
      <c r="T102" s="67"/>
      <c r="U102" s="67"/>
      <c r="V102" s="67"/>
      <c r="W102" s="67"/>
      <c r="X102" s="67"/>
      <c r="Y102" s="67"/>
      <c r="Z102" s="67"/>
      <c r="AA102" s="67"/>
      <c r="AB102" s="67"/>
      <c r="AC102" s="67"/>
      <c r="AD102" s="67"/>
      <c r="AE102" s="67"/>
      <c r="AF102" s="67"/>
      <c r="AG102" s="67"/>
      <c r="AH102" s="67"/>
      <c r="AI102" s="67"/>
      <c r="AJ102" s="67"/>
      <c r="AK102" s="67"/>
      <c r="AL102" s="67"/>
      <c r="AM102" s="67"/>
      <c r="AN102" s="67"/>
      <c r="AO102" s="67"/>
      <c r="AP102" s="67"/>
      <c r="AQ102" s="67"/>
      <c r="AR102" s="67"/>
      <c r="AS102" s="67"/>
      <c r="AT102" s="67"/>
      <c r="AU102" s="67"/>
      <c r="AV102" s="67"/>
      <c r="AW102" s="67"/>
      <c r="AX102" s="67"/>
      <c r="AY102" s="67"/>
      <c r="AZ102" s="67"/>
      <c r="BA102" s="67"/>
      <c r="BB102" s="67"/>
      <c r="BC102" s="67"/>
      <c r="BD102" s="67"/>
      <c r="BE102" s="67"/>
      <c r="BF102" s="67"/>
      <c r="BG102" s="67"/>
      <c r="BH102" s="67"/>
      <c r="BI102" s="67"/>
      <c r="BJ102" s="67"/>
      <c r="BK102" s="67"/>
      <c r="BL102" s="67"/>
      <c r="BM102" s="67"/>
      <c r="BN102" s="67"/>
      <c r="BO102" s="67"/>
      <c r="BP102" s="67"/>
      <c r="BQ102" s="67"/>
      <c r="BR102" s="67"/>
      <c r="BS102" s="67"/>
      <c r="BT102" s="67"/>
      <c r="BU102" s="67"/>
      <c r="BV102" s="67"/>
      <c r="BW102" s="67"/>
      <c r="BX102" s="67"/>
      <c r="BY102" s="67"/>
      <c r="BZ102" s="67"/>
      <c r="CA102" s="67"/>
      <c r="CB102" s="67"/>
    </row>
    <row r="103" spans="2:80" s="89" customFormat="1" x14ac:dyDescent="0.3">
      <c r="B103" s="70"/>
      <c r="C103" s="67"/>
      <c r="D103" s="67"/>
      <c r="E103" s="67"/>
      <c r="F103" s="67"/>
      <c r="G103" s="67"/>
      <c r="H103" s="67"/>
      <c r="I103" s="67"/>
      <c r="J103" s="67"/>
      <c r="K103" s="67"/>
      <c r="L103" s="67"/>
      <c r="M103" s="67"/>
      <c r="N103" s="67"/>
      <c r="O103" s="67"/>
      <c r="P103" s="67"/>
      <c r="Q103" s="67"/>
      <c r="R103" s="67"/>
      <c r="S103" s="67"/>
      <c r="T103" s="67"/>
      <c r="U103" s="67"/>
      <c r="V103" s="67"/>
      <c r="W103" s="67"/>
      <c r="X103" s="67"/>
      <c r="Y103" s="67"/>
      <c r="Z103" s="67"/>
      <c r="AA103" s="67"/>
      <c r="AB103" s="67"/>
      <c r="AC103" s="67"/>
      <c r="AD103" s="67"/>
      <c r="AE103" s="67"/>
      <c r="AF103" s="67"/>
      <c r="AG103" s="67"/>
      <c r="AH103" s="67"/>
      <c r="AI103" s="67"/>
      <c r="AJ103" s="67"/>
      <c r="AK103" s="67"/>
      <c r="AL103" s="67"/>
      <c r="AM103" s="67"/>
      <c r="AN103" s="67"/>
      <c r="AO103" s="67"/>
      <c r="AP103" s="67"/>
      <c r="AQ103" s="67"/>
      <c r="AR103" s="67"/>
      <c r="AS103" s="67"/>
      <c r="AT103" s="67"/>
      <c r="AU103" s="67"/>
      <c r="AV103" s="67"/>
      <c r="AW103" s="67"/>
      <c r="AX103" s="67"/>
      <c r="AY103" s="67"/>
      <c r="AZ103" s="67"/>
      <c r="BA103" s="67"/>
      <c r="BB103" s="67"/>
      <c r="BC103" s="67"/>
      <c r="BD103" s="67"/>
      <c r="BE103" s="67"/>
      <c r="BF103" s="67"/>
      <c r="BG103" s="67"/>
      <c r="BH103" s="67"/>
      <c r="BI103" s="67"/>
      <c r="BJ103" s="67"/>
      <c r="BK103" s="67"/>
      <c r="BL103" s="67"/>
      <c r="BM103" s="67"/>
      <c r="BN103" s="67"/>
      <c r="BO103" s="67"/>
      <c r="BP103" s="67"/>
      <c r="BQ103" s="67"/>
      <c r="BR103" s="67"/>
      <c r="BS103" s="67"/>
      <c r="BT103" s="67"/>
      <c r="BU103" s="67"/>
      <c r="BV103" s="67"/>
      <c r="BW103" s="67"/>
      <c r="BX103" s="67"/>
      <c r="BY103" s="67"/>
      <c r="BZ103" s="67"/>
      <c r="CA103" s="67"/>
      <c r="CB103" s="67"/>
    </row>
    <row r="104" spans="2:80" s="89" customFormat="1" x14ac:dyDescent="0.3">
      <c r="B104" s="70"/>
      <c r="C104" s="67"/>
      <c r="D104" s="67"/>
      <c r="E104" s="67"/>
      <c r="F104" s="67"/>
      <c r="G104" s="67"/>
      <c r="H104" s="67"/>
      <c r="I104" s="67"/>
      <c r="J104" s="67"/>
      <c r="K104" s="67"/>
      <c r="L104" s="67"/>
      <c r="M104" s="67"/>
      <c r="N104" s="67"/>
      <c r="O104" s="67"/>
      <c r="P104" s="67"/>
      <c r="Q104" s="67"/>
      <c r="R104" s="67"/>
      <c r="S104" s="67"/>
      <c r="T104" s="67"/>
      <c r="U104" s="67"/>
      <c r="V104" s="67"/>
      <c r="W104" s="67"/>
      <c r="X104" s="67"/>
      <c r="Y104" s="67"/>
      <c r="Z104" s="67"/>
      <c r="AA104" s="67"/>
      <c r="AB104" s="67"/>
      <c r="AC104" s="67"/>
      <c r="AD104" s="67"/>
      <c r="AE104" s="67"/>
      <c r="AF104" s="67"/>
      <c r="AG104" s="67"/>
      <c r="AH104" s="67"/>
      <c r="AI104" s="67"/>
      <c r="AJ104" s="67"/>
      <c r="AK104" s="67"/>
      <c r="AL104" s="67"/>
      <c r="AM104" s="67"/>
      <c r="AN104" s="67"/>
      <c r="AO104" s="67"/>
      <c r="AP104" s="67"/>
      <c r="AQ104" s="67"/>
      <c r="AR104" s="67"/>
      <c r="AS104" s="67"/>
      <c r="AT104" s="67"/>
      <c r="AU104" s="67"/>
      <c r="AV104" s="67"/>
      <c r="AW104" s="67"/>
      <c r="AX104" s="67"/>
      <c r="AY104" s="67"/>
      <c r="AZ104" s="67"/>
      <c r="BA104" s="67"/>
      <c r="BB104" s="67"/>
      <c r="BC104" s="67"/>
      <c r="BD104" s="67"/>
      <c r="BE104" s="67"/>
      <c r="BF104" s="67"/>
      <c r="BG104" s="67"/>
      <c r="BH104" s="67"/>
      <c r="BI104" s="67"/>
      <c r="BJ104" s="67"/>
      <c r="BK104" s="67"/>
      <c r="BL104" s="67"/>
      <c r="BM104" s="67"/>
      <c r="BN104" s="67"/>
      <c r="BO104" s="67"/>
      <c r="BP104" s="67"/>
      <c r="BQ104" s="67"/>
      <c r="BR104" s="67"/>
      <c r="BS104" s="67"/>
      <c r="BT104" s="67"/>
      <c r="BU104" s="67"/>
      <c r="BV104" s="67"/>
      <c r="BW104" s="67"/>
      <c r="BX104" s="67"/>
      <c r="BY104" s="67"/>
      <c r="BZ104" s="67"/>
      <c r="CA104" s="67"/>
      <c r="CB104" s="67"/>
    </row>
    <row r="105" spans="2:80" s="89" customFormat="1" x14ac:dyDescent="0.3">
      <c r="B105" s="70"/>
      <c r="C105" s="67"/>
      <c r="D105" s="67"/>
      <c r="E105" s="67"/>
      <c r="F105" s="67"/>
      <c r="G105" s="67"/>
      <c r="H105" s="67"/>
      <c r="I105" s="67"/>
      <c r="J105" s="67"/>
      <c r="K105" s="67"/>
      <c r="L105" s="67"/>
      <c r="M105" s="67"/>
      <c r="N105" s="67"/>
      <c r="O105" s="67"/>
      <c r="P105" s="67"/>
      <c r="Q105" s="67"/>
      <c r="R105" s="67"/>
      <c r="S105" s="67"/>
      <c r="T105" s="67"/>
      <c r="U105" s="67"/>
      <c r="V105" s="67"/>
      <c r="W105" s="67"/>
      <c r="X105" s="67"/>
      <c r="Y105" s="67"/>
      <c r="Z105" s="67"/>
      <c r="AA105" s="67"/>
      <c r="AB105" s="67"/>
      <c r="AC105" s="67"/>
      <c r="AD105" s="67"/>
      <c r="AE105" s="67"/>
      <c r="AF105" s="67"/>
      <c r="AG105" s="67"/>
      <c r="AH105" s="67"/>
      <c r="AI105" s="67"/>
      <c r="AJ105" s="67"/>
      <c r="AK105" s="67"/>
      <c r="AL105" s="67"/>
      <c r="AM105" s="67"/>
      <c r="AN105" s="67"/>
      <c r="AO105" s="67"/>
      <c r="AP105" s="67"/>
      <c r="AQ105" s="67"/>
      <c r="AR105" s="67"/>
      <c r="AS105" s="67"/>
      <c r="AT105" s="67"/>
      <c r="AU105" s="67"/>
      <c r="AV105" s="67"/>
      <c r="AW105" s="67"/>
      <c r="AX105" s="67"/>
      <c r="AY105" s="67"/>
      <c r="AZ105" s="67"/>
      <c r="BA105" s="67"/>
      <c r="BB105" s="67"/>
      <c r="BC105" s="67"/>
      <c r="BD105" s="67"/>
      <c r="BE105" s="67"/>
      <c r="BF105" s="67"/>
      <c r="BG105" s="67"/>
      <c r="BH105" s="67"/>
      <c r="BI105" s="67"/>
      <c r="BJ105" s="67"/>
      <c r="BK105" s="67"/>
      <c r="BL105" s="67"/>
      <c r="BM105" s="67"/>
      <c r="BN105" s="67"/>
      <c r="BO105" s="67"/>
      <c r="BP105" s="67"/>
      <c r="BQ105" s="67"/>
      <c r="BR105" s="67"/>
      <c r="BS105" s="67"/>
      <c r="BT105" s="67"/>
      <c r="BU105" s="67"/>
      <c r="BV105" s="67"/>
      <c r="BW105" s="67"/>
      <c r="BX105" s="67"/>
      <c r="BY105" s="67"/>
      <c r="BZ105" s="67"/>
      <c r="CA105" s="67"/>
      <c r="CB105" s="67"/>
    </row>
    <row r="106" spans="2:80" s="89" customFormat="1" x14ac:dyDescent="0.3">
      <c r="B106" s="70"/>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67"/>
      <c r="AH106" s="67"/>
      <c r="AI106" s="67"/>
      <c r="AJ106" s="67"/>
      <c r="AK106" s="67"/>
      <c r="AL106" s="67"/>
      <c r="AM106" s="67"/>
      <c r="AN106" s="67"/>
      <c r="AO106" s="67"/>
      <c r="AP106" s="67"/>
      <c r="AQ106" s="67"/>
      <c r="AR106" s="67"/>
      <c r="AS106" s="67"/>
      <c r="AT106" s="67"/>
      <c r="AU106" s="67"/>
      <c r="AV106" s="67"/>
      <c r="AW106" s="67"/>
      <c r="AX106" s="67"/>
      <c r="AY106" s="67"/>
      <c r="AZ106" s="67"/>
      <c r="BA106" s="67"/>
      <c r="BB106" s="67"/>
      <c r="BC106" s="67"/>
      <c r="BD106" s="67"/>
      <c r="BE106" s="67"/>
      <c r="BF106" s="67"/>
      <c r="BG106" s="67"/>
      <c r="BH106" s="67"/>
      <c r="BI106" s="67"/>
      <c r="BJ106" s="67"/>
      <c r="BK106" s="67"/>
      <c r="BL106" s="67"/>
      <c r="BM106" s="67"/>
      <c r="BN106" s="67"/>
      <c r="BO106" s="67"/>
      <c r="BP106" s="67"/>
      <c r="BQ106" s="67"/>
      <c r="BR106" s="67"/>
      <c r="BS106" s="67"/>
      <c r="BT106" s="67"/>
      <c r="BU106" s="67"/>
      <c r="BV106" s="67"/>
      <c r="BW106" s="67"/>
      <c r="BX106" s="67"/>
      <c r="BY106" s="67"/>
      <c r="BZ106" s="67"/>
      <c r="CA106" s="67"/>
      <c r="CB106" s="67"/>
    </row>
  </sheetData>
  <sheetProtection algorithmName="SHA-512" hashValue="/Kp5JFTQ5mp8d+9IzB+6ALfepCnshlFlkwssNOBaOaMmy8vlJxLIoH6WyWtpuOTC/4qR/yJ5G7Zik+92duGzSQ==" saltValue="K/8JYtaD+ih0n9iWQwB9ZA==" spinCount="100000" sheet="1" objects="1" scenarios="1"/>
  <pageMargins left="0.5" right="0.5" top="0.5" bottom="0.5" header="0.05" footer="0.05"/>
  <pageSetup orientation="landscape" r:id="rId1"/>
  <headerFooter>
    <oddHeader>&amp;LWater Supply Plan: Supporting Tables</oddHeader>
    <oddFooter>&amp;LWorksheet:
User Comments &amp; Notes&amp;R&amp;P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3543C-C92E-4C1F-B378-35B617861BF8}">
  <dimension ref="A1:AH90"/>
  <sheetViews>
    <sheetView workbookViewId="0"/>
  </sheetViews>
  <sheetFormatPr defaultColWidth="9.109375" defaultRowHeight="14.4" x14ac:dyDescent="0.3"/>
  <cols>
    <col min="1" max="3" width="30.5546875" customWidth="1"/>
    <col min="4" max="4" width="33.44140625" customWidth="1"/>
    <col min="5" max="5" width="19.5546875" customWidth="1"/>
    <col min="6" max="30" width="8.88671875" style="180" customWidth="1"/>
    <col min="31" max="31" width="8.88671875" style="181" customWidth="1"/>
  </cols>
  <sheetData>
    <row r="1" spans="1:34" s="178" customFormat="1" ht="337.5" customHeight="1" x14ac:dyDescent="0.3">
      <c r="A1" s="351" t="s">
        <v>998</v>
      </c>
      <c r="B1" s="422" t="s">
        <v>972</v>
      </c>
      <c r="C1" s="423"/>
      <c r="D1" s="424"/>
      <c r="E1" s="175"/>
      <c r="F1" s="176"/>
      <c r="G1" s="176"/>
      <c r="H1" s="176"/>
      <c r="I1" s="176"/>
      <c r="J1" s="176"/>
      <c r="K1" s="176"/>
      <c r="L1" s="176"/>
      <c r="M1" s="176"/>
      <c r="N1" s="176"/>
      <c r="O1" s="176"/>
      <c r="P1" s="176"/>
      <c r="Q1" s="176"/>
      <c r="R1" s="176"/>
      <c r="S1" s="176"/>
      <c r="T1" s="176"/>
      <c r="U1" s="176"/>
      <c r="V1" s="176"/>
      <c r="W1" s="176"/>
      <c r="X1" s="176"/>
      <c r="Y1" s="176"/>
      <c r="Z1" s="176"/>
      <c r="AA1" s="176"/>
      <c r="AB1" s="176"/>
      <c r="AC1" s="176"/>
      <c r="AD1" s="176"/>
      <c r="AE1" s="177"/>
    </row>
    <row r="2" spans="1:34" s="330" customFormat="1" ht="54.75" customHeight="1" x14ac:dyDescent="0.3">
      <c r="A2" s="74"/>
      <c r="B2" s="425" t="s">
        <v>704</v>
      </c>
      <c r="C2" s="426"/>
      <c r="D2" s="426"/>
      <c r="E2" s="332"/>
      <c r="F2" s="328"/>
      <c r="G2" s="328"/>
      <c r="H2" s="328"/>
      <c r="I2" s="328"/>
      <c r="J2" s="328"/>
      <c r="K2" s="328"/>
      <c r="L2" s="328"/>
      <c r="M2" s="328"/>
      <c r="N2" s="328"/>
      <c r="O2" s="328"/>
      <c r="P2" s="328"/>
      <c r="Q2" s="328"/>
      <c r="R2" s="328"/>
      <c r="S2" s="328"/>
      <c r="T2" s="328"/>
      <c r="U2" s="328"/>
      <c r="V2" s="328"/>
      <c r="W2" s="328"/>
      <c r="X2" s="328"/>
      <c r="Y2" s="328"/>
      <c r="Z2" s="328"/>
      <c r="AA2" s="328"/>
      <c r="AB2" s="328"/>
      <c r="AC2" s="328"/>
      <c r="AD2" s="328"/>
      <c r="AE2" s="329"/>
      <c r="AH2" s="331"/>
    </row>
    <row r="3" spans="1:34" ht="29.4" thickBot="1" x14ac:dyDescent="0.35">
      <c r="A3" s="388" t="s">
        <v>971</v>
      </c>
      <c r="B3" s="388" t="s">
        <v>969</v>
      </c>
      <c r="C3" s="388" t="s">
        <v>970</v>
      </c>
      <c r="D3" s="388" t="s">
        <v>19</v>
      </c>
      <c r="E3" s="179"/>
    </row>
    <row r="4" spans="1:34" ht="15.6" thickTop="1" thickBot="1" x14ac:dyDescent="0.35">
      <c r="A4" s="97"/>
      <c r="B4" s="97"/>
      <c r="C4" s="97"/>
      <c r="D4" s="97"/>
      <c r="E4" s="179"/>
    </row>
    <row r="5" spans="1:34" ht="15.6" thickTop="1" thickBot="1" x14ac:dyDescent="0.35">
      <c r="A5" s="97"/>
      <c r="B5" s="97"/>
      <c r="C5" s="97"/>
      <c r="D5" s="97"/>
      <c r="E5" s="179"/>
    </row>
    <row r="6" spans="1:34" ht="15.6" thickTop="1" thickBot="1" x14ac:dyDescent="0.35">
      <c r="A6" s="97"/>
      <c r="B6" s="97"/>
      <c r="C6" s="97"/>
      <c r="D6" s="97"/>
      <c r="E6" s="179"/>
    </row>
    <row r="7" spans="1:34" ht="15.6" thickTop="1" thickBot="1" x14ac:dyDescent="0.35">
      <c r="A7" s="97"/>
      <c r="B7" s="97"/>
      <c r="C7" s="97"/>
      <c r="D7" s="97"/>
      <c r="E7" s="179"/>
    </row>
    <row r="8" spans="1:34" ht="15.6" thickTop="1" thickBot="1" x14ac:dyDescent="0.35">
      <c r="A8" s="97"/>
      <c r="B8" s="97"/>
      <c r="C8" s="97"/>
      <c r="D8" s="97"/>
      <c r="E8" s="179"/>
    </row>
    <row r="9" spans="1:34" ht="15.6" thickTop="1" thickBot="1" x14ac:dyDescent="0.35">
      <c r="A9" s="97"/>
      <c r="B9" s="97"/>
      <c r="C9" s="97"/>
      <c r="D9" s="97"/>
      <c r="E9" s="179"/>
    </row>
    <row r="10" spans="1:34" ht="15.6" thickTop="1" thickBot="1" x14ac:dyDescent="0.35">
      <c r="A10" s="97"/>
      <c r="B10" s="97"/>
      <c r="C10" s="97"/>
      <c r="D10" s="97"/>
      <c r="E10" s="179"/>
    </row>
    <row r="11" spans="1:34" ht="15.6" thickTop="1" thickBot="1" x14ac:dyDescent="0.35">
      <c r="A11" s="97"/>
      <c r="B11" s="97"/>
      <c r="C11" s="97"/>
      <c r="D11" s="97"/>
      <c r="E11" s="179"/>
    </row>
    <row r="12" spans="1:34" ht="15.6" thickTop="1" thickBot="1" x14ac:dyDescent="0.35">
      <c r="A12" s="97"/>
      <c r="B12" s="97"/>
      <c r="C12" s="97"/>
      <c r="D12" s="97"/>
      <c r="E12" s="179"/>
    </row>
    <row r="13" spans="1:34" ht="15.6" thickTop="1" thickBot="1" x14ac:dyDescent="0.35">
      <c r="A13" s="97"/>
      <c r="B13" s="97"/>
      <c r="C13" s="97"/>
      <c r="D13" s="97"/>
      <c r="E13" s="179"/>
    </row>
    <row r="14" spans="1:34" ht="15.6" thickTop="1" thickBot="1" x14ac:dyDescent="0.35">
      <c r="A14" s="97"/>
      <c r="B14" s="97"/>
      <c r="C14" s="97"/>
      <c r="D14" s="97"/>
      <c r="E14" s="179"/>
    </row>
    <row r="15" spans="1:34" s="49" customFormat="1" ht="15" thickTop="1" x14ac:dyDescent="0.3">
      <c r="A15" s="389"/>
      <c r="B15" s="389"/>
      <c r="C15" s="389"/>
      <c r="D15" s="389"/>
      <c r="F15" s="180"/>
      <c r="G15" s="180"/>
      <c r="H15" s="180"/>
      <c r="I15" s="180"/>
      <c r="J15" s="180"/>
      <c r="K15" s="180"/>
      <c r="L15" s="180"/>
      <c r="M15" s="180"/>
      <c r="N15" s="180"/>
      <c r="O15" s="180"/>
      <c r="P15" s="180"/>
      <c r="Q15" s="180"/>
      <c r="R15" s="180"/>
      <c r="S15" s="180"/>
      <c r="T15" s="180"/>
      <c r="U15" s="180"/>
      <c r="V15" s="180"/>
      <c r="W15" s="180"/>
      <c r="X15" s="180"/>
      <c r="Y15" s="180"/>
      <c r="Z15" s="180"/>
      <c r="AA15" s="180"/>
      <c r="AB15" s="180"/>
      <c r="AC15" s="180"/>
      <c r="AD15" s="180"/>
      <c r="AE15" s="180"/>
    </row>
    <row r="16" spans="1:34" s="49" customFormat="1" x14ac:dyDescent="0.3">
      <c r="F16" s="180"/>
      <c r="G16" s="180"/>
      <c r="H16" s="180"/>
      <c r="I16" s="180"/>
      <c r="J16" s="180"/>
      <c r="K16" s="180"/>
      <c r="L16" s="180"/>
      <c r="M16" s="180"/>
      <c r="N16" s="180"/>
      <c r="O16" s="180"/>
      <c r="P16" s="180"/>
      <c r="Q16" s="180"/>
      <c r="R16" s="180"/>
      <c r="S16" s="180"/>
      <c r="T16" s="180"/>
      <c r="U16" s="180"/>
      <c r="V16" s="180"/>
      <c r="W16" s="180"/>
      <c r="X16" s="180"/>
      <c r="Y16" s="180"/>
      <c r="Z16" s="180"/>
      <c r="AA16" s="180"/>
      <c r="AB16" s="180"/>
      <c r="AC16" s="180"/>
      <c r="AD16" s="180"/>
      <c r="AE16" s="180"/>
    </row>
    <row r="17" spans="6:31" s="49" customFormat="1" x14ac:dyDescent="0.3">
      <c r="F17" s="180"/>
      <c r="G17" s="180"/>
      <c r="H17" s="180"/>
      <c r="I17" s="180"/>
      <c r="J17" s="180"/>
      <c r="K17" s="180"/>
      <c r="L17" s="180"/>
      <c r="M17" s="180"/>
      <c r="N17" s="180"/>
      <c r="O17" s="180"/>
      <c r="P17" s="180"/>
      <c r="Q17" s="180"/>
      <c r="R17" s="180"/>
      <c r="S17" s="180"/>
      <c r="T17" s="180"/>
      <c r="U17" s="180"/>
      <c r="V17" s="180"/>
      <c r="W17" s="180"/>
      <c r="X17" s="180"/>
      <c r="Y17" s="180"/>
      <c r="Z17" s="180"/>
      <c r="AA17" s="180"/>
      <c r="AB17" s="180"/>
      <c r="AC17" s="180"/>
      <c r="AD17" s="180"/>
      <c r="AE17" s="180"/>
    </row>
    <row r="18" spans="6:31" s="49" customFormat="1" x14ac:dyDescent="0.3">
      <c r="F18" s="180"/>
      <c r="G18" s="180"/>
      <c r="H18" s="180"/>
      <c r="I18" s="180"/>
      <c r="J18" s="180"/>
      <c r="K18" s="180"/>
      <c r="L18" s="180"/>
      <c r="M18" s="180"/>
      <c r="N18" s="180"/>
      <c r="O18" s="180"/>
      <c r="P18" s="180"/>
      <c r="Q18" s="180"/>
      <c r="R18" s="180"/>
      <c r="S18" s="180"/>
      <c r="T18" s="180"/>
      <c r="U18" s="180"/>
      <c r="V18" s="180"/>
      <c r="W18" s="180"/>
      <c r="X18" s="180"/>
      <c r="Y18" s="180"/>
      <c r="Z18" s="180"/>
      <c r="AA18" s="180"/>
      <c r="AB18" s="180"/>
      <c r="AC18" s="180"/>
      <c r="AD18" s="180"/>
      <c r="AE18" s="180"/>
    </row>
    <row r="19" spans="6:31" s="49" customFormat="1" x14ac:dyDescent="0.3">
      <c r="F19" s="180"/>
      <c r="G19" s="180"/>
      <c r="H19" s="180"/>
      <c r="I19" s="180"/>
      <c r="J19" s="180"/>
      <c r="K19" s="180"/>
      <c r="L19" s="180"/>
      <c r="M19" s="180"/>
      <c r="N19" s="180"/>
      <c r="O19" s="180"/>
      <c r="P19" s="180"/>
      <c r="Q19" s="180"/>
      <c r="R19" s="180"/>
      <c r="S19" s="180"/>
      <c r="T19" s="180"/>
      <c r="U19" s="180"/>
      <c r="V19" s="180"/>
      <c r="W19" s="180"/>
      <c r="X19" s="180"/>
      <c r="Y19" s="180"/>
      <c r="Z19" s="180"/>
      <c r="AA19" s="180"/>
      <c r="AB19" s="180"/>
      <c r="AC19" s="180"/>
      <c r="AD19" s="180"/>
      <c r="AE19" s="180"/>
    </row>
    <row r="20" spans="6:31" s="49" customFormat="1" x14ac:dyDescent="0.3">
      <c r="F20" s="180"/>
      <c r="G20" s="180"/>
      <c r="H20" s="180"/>
      <c r="I20" s="180"/>
      <c r="J20" s="180"/>
      <c r="K20" s="180"/>
      <c r="L20" s="180"/>
      <c r="M20" s="180"/>
      <c r="N20" s="180"/>
      <c r="O20" s="180"/>
      <c r="P20" s="180"/>
      <c r="Q20" s="180"/>
      <c r="R20" s="180"/>
      <c r="S20" s="180"/>
      <c r="T20" s="180"/>
      <c r="U20" s="180"/>
      <c r="V20" s="180"/>
      <c r="W20" s="180"/>
      <c r="X20" s="180"/>
      <c r="Y20" s="180"/>
      <c r="Z20" s="180"/>
      <c r="AA20" s="180"/>
      <c r="AB20" s="180"/>
      <c r="AC20" s="180"/>
      <c r="AD20" s="180"/>
      <c r="AE20" s="180"/>
    </row>
    <row r="21" spans="6:31" s="49" customFormat="1" x14ac:dyDescent="0.3">
      <c r="F21" s="180"/>
      <c r="G21" s="180"/>
      <c r="H21" s="180"/>
      <c r="I21" s="180"/>
      <c r="J21" s="180"/>
      <c r="K21" s="180"/>
      <c r="L21" s="180"/>
      <c r="M21" s="180"/>
      <c r="N21" s="180"/>
      <c r="O21" s="180"/>
      <c r="P21" s="180"/>
      <c r="Q21" s="180"/>
      <c r="R21" s="180"/>
      <c r="S21" s="180"/>
      <c r="T21" s="180"/>
      <c r="U21" s="180"/>
      <c r="V21" s="180"/>
      <c r="W21" s="180"/>
      <c r="X21" s="180"/>
      <c r="Y21" s="180"/>
      <c r="Z21" s="180"/>
      <c r="AA21" s="180"/>
      <c r="AB21" s="180"/>
      <c r="AC21" s="180"/>
      <c r="AD21" s="180"/>
      <c r="AE21" s="180"/>
    </row>
    <row r="22" spans="6:31" s="49" customFormat="1" x14ac:dyDescent="0.3">
      <c r="F22" s="180"/>
      <c r="G22" s="180"/>
      <c r="H22" s="180"/>
      <c r="I22" s="180"/>
      <c r="J22" s="180"/>
      <c r="K22" s="180"/>
      <c r="L22" s="180"/>
      <c r="M22" s="180"/>
      <c r="N22" s="180"/>
      <c r="O22" s="180"/>
      <c r="P22" s="180"/>
      <c r="Q22" s="180"/>
      <c r="R22" s="180"/>
      <c r="S22" s="180"/>
      <c r="T22" s="180"/>
      <c r="U22" s="180"/>
      <c r="V22" s="180"/>
      <c r="W22" s="180"/>
      <c r="X22" s="180"/>
      <c r="Y22" s="180"/>
      <c r="Z22" s="180"/>
      <c r="AA22" s="180"/>
      <c r="AB22" s="180"/>
      <c r="AC22" s="180"/>
      <c r="AD22" s="180"/>
      <c r="AE22" s="180"/>
    </row>
    <row r="23" spans="6:31" s="49" customFormat="1" x14ac:dyDescent="0.3">
      <c r="F23" s="180"/>
      <c r="G23" s="180"/>
      <c r="H23" s="180"/>
      <c r="I23" s="180"/>
      <c r="J23" s="180"/>
      <c r="K23" s="180"/>
      <c r="L23" s="180"/>
      <c r="M23" s="180"/>
      <c r="N23" s="180"/>
      <c r="O23" s="180"/>
      <c r="P23" s="180"/>
      <c r="Q23" s="180"/>
      <c r="R23" s="180"/>
      <c r="S23" s="180"/>
      <c r="T23" s="180"/>
      <c r="U23" s="180"/>
      <c r="V23" s="180"/>
      <c r="W23" s="180"/>
      <c r="X23" s="180"/>
      <c r="Y23" s="180"/>
      <c r="Z23" s="180"/>
      <c r="AA23" s="180"/>
      <c r="AB23" s="180"/>
      <c r="AC23" s="180"/>
      <c r="AD23" s="180"/>
      <c r="AE23" s="180"/>
    </row>
    <row r="24" spans="6:31" s="49" customFormat="1" x14ac:dyDescent="0.3">
      <c r="F24" s="180"/>
      <c r="G24" s="180"/>
      <c r="H24" s="180"/>
      <c r="I24" s="180"/>
      <c r="J24" s="180"/>
      <c r="K24" s="180"/>
      <c r="L24" s="180"/>
      <c r="M24" s="180"/>
      <c r="N24" s="180"/>
      <c r="O24" s="180"/>
      <c r="P24" s="180"/>
      <c r="Q24" s="180"/>
      <c r="R24" s="180"/>
      <c r="S24" s="180"/>
      <c r="T24" s="180"/>
      <c r="U24" s="180"/>
      <c r="V24" s="180"/>
      <c r="W24" s="180"/>
      <c r="X24" s="180"/>
      <c r="Y24" s="180"/>
      <c r="Z24" s="180"/>
      <c r="AA24" s="180"/>
      <c r="AB24" s="180"/>
      <c r="AC24" s="180"/>
      <c r="AD24" s="180"/>
      <c r="AE24" s="180"/>
    </row>
    <row r="25" spans="6:31" s="49" customFormat="1" x14ac:dyDescent="0.3">
      <c r="F25" s="180"/>
      <c r="G25" s="180"/>
      <c r="H25" s="180"/>
      <c r="I25" s="180"/>
      <c r="J25" s="180"/>
      <c r="K25" s="180"/>
      <c r="L25" s="180"/>
      <c r="M25" s="180"/>
      <c r="N25" s="180"/>
      <c r="O25" s="180"/>
      <c r="P25" s="180"/>
      <c r="Q25" s="180"/>
      <c r="R25" s="180"/>
      <c r="S25" s="180"/>
      <c r="T25" s="180"/>
      <c r="U25" s="180"/>
      <c r="V25" s="180"/>
      <c r="W25" s="180"/>
      <c r="X25" s="180"/>
      <c r="Y25" s="180"/>
      <c r="Z25" s="180"/>
      <c r="AA25" s="180"/>
      <c r="AB25" s="180"/>
      <c r="AC25" s="180"/>
      <c r="AD25" s="180"/>
      <c r="AE25" s="180"/>
    </row>
    <row r="26" spans="6:31" s="49" customFormat="1" x14ac:dyDescent="0.3">
      <c r="F26" s="180"/>
      <c r="G26" s="180"/>
      <c r="H26" s="180"/>
      <c r="I26" s="180"/>
      <c r="J26" s="180"/>
      <c r="K26" s="180"/>
      <c r="L26" s="180"/>
      <c r="M26" s="180"/>
      <c r="N26" s="180"/>
      <c r="O26" s="180"/>
      <c r="P26" s="180"/>
      <c r="Q26" s="180"/>
      <c r="R26" s="180"/>
      <c r="S26" s="180"/>
      <c r="T26" s="180"/>
      <c r="U26" s="180"/>
      <c r="V26" s="180"/>
      <c r="W26" s="180"/>
      <c r="X26" s="180"/>
      <c r="Y26" s="180"/>
      <c r="Z26" s="180"/>
      <c r="AA26" s="180"/>
      <c r="AB26" s="180"/>
      <c r="AC26" s="180"/>
      <c r="AD26" s="180"/>
      <c r="AE26" s="180"/>
    </row>
    <row r="27" spans="6:31" s="49" customFormat="1" x14ac:dyDescent="0.3">
      <c r="F27" s="180"/>
      <c r="G27" s="180"/>
      <c r="H27" s="180"/>
      <c r="I27" s="180"/>
      <c r="J27" s="180"/>
      <c r="K27" s="180"/>
      <c r="L27" s="180"/>
      <c r="M27" s="180"/>
      <c r="N27" s="180"/>
      <c r="O27" s="180"/>
      <c r="P27" s="180"/>
      <c r="Q27" s="180"/>
      <c r="R27" s="180"/>
      <c r="S27" s="180"/>
      <c r="T27" s="180"/>
      <c r="U27" s="180"/>
      <c r="V27" s="180"/>
      <c r="W27" s="180"/>
      <c r="X27" s="180"/>
      <c r="Y27" s="180"/>
      <c r="Z27" s="180"/>
      <c r="AA27" s="180"/>
      <c r="AB27" s="180"/>
      <c r="AC27" s="180"/>
      <c r="AD27" s="180"/>
      <c r="AE27" s="180"/>
    </row>
    <row r="28" spans="6:31" s="49" customFormat="1" x14ac:dyDescent="0.3">
      <c r="F28" s="180"/>
      <c r="G28" s="180"/>
      <c r="H28" s="180"/>
      <c r="I28" s="180"/>
      <c r="J28" s="180"/>
      <c r="K28" s="180"/>
      <c r="L28" s="180"/>
      <c r="M28" s="180"/>
      <c r="N28" s="180"/>
      <c r="O28" s="180"/>
      <c r="P28" s="180"/>
      <c r="Q28" s="180"/>
      <c r="R28" s="180"/>
      <c r="S28" s="180"/>
      <c r="T28" s="180"/>
      <c r="U28" s="180"/>
      <c r="V28" s="180"/>
      <c r="W28" s="180"/>
      <c r="X28" s="180"/>
      <c r="Y28" s="180"/>
      <c r="Z28" s="180"/>
      <c r="AA28" s="180"/>
      <c r="AB28" s="180"/>
      <c r="AC28" s="180"/>
      <c r="AD28" s="180"/>
      <c r="AE28" s="180"/>
    </row>
    <row r="29" spans="6:31" s="49" customFormat="1" x14ac:dyDescent="0.3">
      <c r="F29" s="180"/>
      <c r="G29" s="180"/>
      <c r="H29" s="180"/>
      <c r="I29" s="180"/>
      <c r="J29" s="180"/>
      <c r="K29" s="180"/>
      <c r="L29" s="180"/>
      <c r="M29" s="180"/>
      <c r="N29" s="180"/>
      <c r="O29" s="180"/>
      <c r="P29" s="180"/>
      <c r="Q29" s="180"/>
      <c r="R29" s="180"/>
      <c r="S29" s="180"/>
      <c r="T29" s="180"/>
      <c r="U29" s="180"/>
      <c r="V29" s="180"/>
      <c r="W29" s="180"/>
      <c r="X29" s="180"/>
      <c r="Y29" s="180"/>
      <c r="Z29" s="180"/>
      <c r="AA29" s="180"/>
      <c r="AB29" s="180"/>
      <c r="AC29" s="180"/>
      <c r="AD29" s="180"/>
      <c r="AE29" s="180"/>
    </row>
    <row r="30" spans="6:31" s="49" customFormat="1" x14ac:dyDescent="0.3">
      <c r="F30" s="180"/>
      <c r="G30" s="180"/>
      <c r="H30" s="180"/>
      <c r="I30" s="180"/>
      <c r="J30" s="180"/>
      <c r="K30" s="180"/>
      <c r="L30" s="180"/>
      <c r="M30" s="180"/>
      <c r="N30" s="180"/>
      <c r="O30" s="180"/>
      <c r="P30" s="180"/>
      <c r="Q30" s="180"/>
      <c r="R30" s="180"/>
      <c r="S30" s="180"/>
      <c r="T30" s="180"/>
      <c r="U30" s="180"/>
      <c r="V30" s="180"/>
      <c r="W30" s="180"/>
      <c r="X30" s="180"/>
      <c r="Y30" s="180"/>
      <c r="Z30" s="180"/>
      <c r="AA30" s="180"/>
      <c r="AB30" s="180"/>
      <c r="AC30" s="180"/>
      <c r="AD30" s="180"/>
      <c r="AE30" s="180"/>
    </row>
    <row r="31" spans="6:31" s="49" customFormat="1" x14ac:dyDescent="0.3">
      <c r="F31" s="180"/>
      <c r="G31" s="180"/>
      <c r="H31" s="180"/>
      <c r="I31" s="180"/>
      <c r="J31" s="180"/>
      <c r="K31" s="180"/>
      <c r="L31" s="180"/>
      <c r="M31" s="180"/>
      <c r="N31" s="180"/>
      <c r="O31" s="180"/>
      <c r="P31" s="180"/>
      <c r="Q31" s="180"/>
      <c r="R31" s="180"/>
      <c r="S31" s="180"/>
      <c r="T31" s="180"/>
      <c r="U31" s="180"/>
      <c r="V31" s="180"/>
      <c r="W31" s="180"/>
      <c r="X31" s="180"/>
      <c r="Y31" s="180"/>
      <c r="Z31" s="180"/>
      <c r="AA31" s="180"/>
      <c r="AB31" s="180"/>
      <c r="AC31" s="180"/>
      <c r="AD31" s="180"/>
      <c r="AE31" s="180"/>
    </row>
    <row r="32" spans="6:31" s="49" customFormat="1" x14ac:dyDescent="0.3">
      <c r="F32" s="180"/>
      <c r="G32" s="180"/>
      <c r="H32" s="180"/>
      <c r="I32" s="180"/>
      <c r="J32" s="180"/>
      <c r="K32" s="180"/>
      <c r="L32" s="180"/>
      <c r="M32" s="180"/>
      <c r="N32" s="180"/>
      <c r="O32" s="180"/>
      <c r="P32" s="180"/>
      <c r="Q32" s="180"/>
      <c r="R32" s="180"/>
      <c r="S32" s="180"/>
      <c r="T32" s="180"/>
      <c r="U32" s="180"/>
      <c r="V32" s="180"/>
      <c r="W32" s="180"/>
      <c r="X32" s="180"/>
      <c r="Y32" s="180"/>
      <c r="Z32" s="180"/>
      <c r="AA32" s="180"/>
      <c r="AB32" s="180"/>
      <c r="AC32" s="180"/>
      <c r="AD32" s="180"/>
      <c r="AE32" s="180"/>
    </row>
    <row r="33" spans="6:31" s="49" customFormat="1" x14ac:dyDescent="0.3">
      <c r="F33" s="180"/>
      <c r="G33" s="180"/>
      <c r="H33" s="180"/>
      <c r="I33" s="180"/>
      <c r="J33" s="180"/>
      <c r="K33" s="180"/>
      <c r="L33" s="180"/>
      <c r="M33" s="180"/>
      <c r="N33" s="180"/>
      <c r="O33" s="180"/>
      <c r="P33" s="180"/>
      <c r="Q33" s="180"/>
      <c r="R33" s="180"/>
      <c r="S33" s="180"/>
      <c r="T33" s="180"/>
      <c r="U33" s="180"/>
      <c r="V33" s="180"/>
      <c r="W33" s="180"/>
      <c r="X33" s="180"/>
      <c r="Y33" s="180"/>
      <c r="Z33" s="180"/>
      <c r="AA33" s="180"/>
      <c r="AB33" s="180"/>
      <c r="AC33" s="180"/>
      <c r="AD33" s="180"/>
      <c r="AE33" s="180"/>
    </row>
    <row r="34" spans="6:31" s="49" customFormat="1" x14ac:dyDescent="0.3">
      <c r="F34" s="180"/>
      <c r="G34" s="180"/>
      <c r="H34" s="180"/>
      <c r="I34" s="180"/>
      <c r="J34" s="180"/>
      <c r="K34" s="180"/>
      <c r="L34" s="180"/>
      <c r="M34" s="180"/>
      <c r="N34" s="180"/>
      <c r="O34" s="180"/>
      <c r="P34" s="180"/>
      <c r="Q34" s="180"/>
      <c r="R34" s="180"/>
      <c r="S34" s="180"/>
      <c r="T34" s="180"/>
      <c r="U34" s="180"/>
      <c r="V34" s="180"/>
      <c r="W34" s="180"/>
      <c r="X34" s="180"/>
      <c r="Y34" s="180"/>
      <c r="Z34" s="180"/>
      <c r="AA34" s="180"/>
      <c r="AB34" s="180"/>
      <c r="AC34" s="180"/>
      <c r="AD34" s="180"/>
      <c r="AE34" s="180"/>
    </row>
    <row r="35" spans="6:31" s="49" customFormat="1" x14ac:dyDescent="0.3">
      <c r="F35" s="180"/>
      <c r="G35" s="180"/>
      <c r="H35" s="180"/>
      <c r="I35" s="180"/>
      <c r="J35" s="180"/>
      <c r="K35" s="180"/>
      <c r="L35" s="180"/>
      <c r="M35" s="180"/>
      <c r="N35" s="180"/>
      <c r="O35" s="180"/>
      <c r="P35" s="180"/>
      <c r="Q35" s="180"/>
      <c r="R35" s="180"/>
      <c r="S35" s="180"/>
      <c r="T35" s="180"/>
      <c r="U35" s="180"/>
      <c r="V35" s="180"/>
      <c r="W35" s="180"/>
      <c r="X35" s="180"/>
      <c r="Y35" s="180"/>
      <c r="Z35" s="180"/>
      <c r="AA35" s="180"/>
      <c r="AB35" s="180"/>
      <c r="AC35" s="180"/>
      <c r="AD35" s="180"/>
      <c r="AE35" s="180"/>
    </row>
    <row r="36" spans="6:31" s="49" customFormat="1" x14ac:dyDescent="0.3">
      <c r="F36" s="180"/>
      <c r="G36" s="180"/>
      <c r="H36" s="180"/>
      <c r="I36" s="180"/>
      <c r="J36" s="180"/>
      <c r="K36" s="180"/>
      <c r="L36" s="180"/>
      <c r="M36" s="180"/>
      <c r="N36" s="180"/>
      <c r="O36" s="180"/>
      <c r="P36" s="180"/>
      <c r="Q36" s="180"/>
      <c r="R36" s="180"/>
      <c r="S36" s="180"/>
      <c r="T36" s="180"/>
      <c r="U36" s="180"/>
      <c r="V36" s="180"/>
      <c r="W36" s="180"/>
      <c r="X36" s="180"/>
      <c r="Y36" s="180"/>
      <c r="Z36" s="180"/>
      <c r="AA36" s="180"/>
      <c r="AB36" s="180"/>
      <c r="AC36" s="180"/>
      <c r="AD36" s="180"/>
      <c r="AE36" s="180"/>
    </row>
    <row r="37" spans="6:31" s="49" customFormat="1" x14ac:dyDescent="0.3">
      <c r="F37" s="180"/>
      <c r="G37" s="180"/>
      <c r="H37" s="180"/>
      <c r="I37" s="180"/>
      <c r="J37" s="180"/>
      <c r="K37" s="180"/>
      <c r="L37" s="180"/>
      <c r="M37" s="180"/>
      <c r="N37" s="180"/>
      <c r="O37" s="180"/>
      <c r="P37" s="180"/>
      <c r="Q37" s="180"/>
      <c r="R37" s="180"/>
      <c r="S37" s="180"/>
      <c r="T37" s="180"/>
      <c r="U37" s="180"/>
      <c r="V37" s="180"/>
      <c r="W37" s="180"/>
      <c r="X37" s="180"/>
      <c r="Y37" s="180"/>
      <c r="Z37" s="180"/>
      <c r="AA37" s="180"/>
      <c r="AB37" s="180"/>
      <c r="AC37" s="180"/>
      <c r="AD37" s="180"/>
      <c r="AE37" s="180"/>
    </row>
    <row r="38" spans="6:31" s="49" customFormat="1" x14ac:dyDescent="0.3">
      <c r="F38" s="180"/>
      <c r="G38" s="180"/>
      <c r="H38" s="180"/>
      <c r="I38" s="180"/>
      <c r="J38" s="180"/>
      <c r="K38" s="180"/>
      <c r="L38" s="180"/>
      <c r="M38" s="180"/>
      <c r="N38" s="180"/>
      <c r="O38" s="180"/>
      <c r="P38" s="180"/>
      <c r="Q38" s="180"/>
      <c r="R38" s="180"/>
      <c r="S38" s="180"/>
      <c r="T38" s="180"/>
      <c r="U38" s="180"/>
      <c r="V38" s="180"/>
      <c r="W38" s="180"/>
      <c r="X38" s="180"/>
      <c r="Y38" s="180"/>
      <c r="Z38" s="180"/>
      <c r="AA38" s="180"/>
      <c r="AB38" s="180"/>
      <c r="AC38" s="180"/>
      <c r="AD38" s="180"/>
      <c r="AE38" s="180"/>
    </row>
    <row r="39" spans="6:31" s="49" customFormat="1" x14ac:dyDescent="0.3">
      <c r="F39" s="180"/>
      <c r="G39" s="180"/>
      <c r="H39" s="180"/>
      <c r="I39" s="180"/>
      <c r="J39" s="180"/>
      <c r="K39" s="180"/>
      <c r="L39" s="180"/>
      <c r="M39" s="180"/>
      <c r="N39" s="180"/>
      <c r="O39" s="180"/>
      <c r="P39" s="180"/>
      <c r="Q39" s="180"/>
      <c r="R39" s="180"/>
      <c r="S39" s="180"/>
      <c r="T39" s="180"/>
      <c r="U39" s="180"/>
      <c r="V39" s="180"/>
      <c r="W39" s="180"/>
      <c r="X39" s="180"/>
      <c r="Y39" s="180"/>
      <c r="Z39" s="180"/>
      <c r="AA39" s="180"/>
      <c r="AB39" s="180"/>
      <c r="AC39" s="180"/>
      <c r="AD39" s="180"/>
      <c r="AE39" s="180"/>
    </row>
    <row r="40" spans="6:31" s="49" customFormat="1" x14ac:dyDescent="0.3">
      <c r="F40" s="180"/>
      <c r="G40" s="180"/>
      <c r="H40" s="180"/>
      <c r="I40" s="180"/>
      <c r="J40" s="180"/>
      <c r="K40" s="180"/>
      <c r="L40" s="180"/>
      <c r="M40" s="180"/>
      <c r="N40" s="180"/>
      <c r="O40" s="180"/>
      <c r="P40" s="180"/>
      <c r="Q40" s="180"/>
      <c r="R40" s="180"/>
      <c r="S40" s="180"/>
      <c r="T40" s="180"/>
      <c r="U40" s="180"/>
      <c r="V40" s="180"/>
      <c r="W40" s="180"/>
      <c r="X40" s="180"/>
      <c r="Y40" s="180"/>
      <c r="Z40" s="180"/>
      <c r="AA40" s="180"/>
      <c r="AB40" s="180"/>
      <c r="AC40" s="180"/>
      <c r="AD40" s="180"/>
      <c r="AE40" s="180"/>
    </row>
    <row r="41" spans="6:31" s="49" customFormat="1" x14ac:dyDescent="0.3">
      <c r="F41" s="180"/>
      <c r="G41" s="180"/>
      <c r="H41" s="180"/>
      <c r="I41" s="180"/>
      <c r="J41" s="180"/>
      <c r="K41" s="180"/>
      <c r="L41" s="180"/>
      <c r="M41" s="180"/>
      <c r="N41" s="180"/>
      <c r="O41" s="180"/>
      <c r="P41" s="180"/>
      <c r="Q41" s="180"/>
      <c r="R41" s="180"/>
      <c r="S41" s="180"/>
      <c r="T41" s="180"/>
      <c r="U41" s="180"/>
      <c r="V41" s="180"/>
      <c r="W41" s="180"/>
      <c r="X41" s="180"/>
      <c r="Y41" s="180"/>
      <c r="Z41" s="180"/>
      <c r="AA41" s="180"/>
      <c r="AB41" s="180"/>
      <c r="AC41" s="180"/>
      <c r="AD41" s="180"/>
      <c r="AE41" s="180"/>
    </row>
    <row r="42" spans="6:31" s="49" customFormat="1" x14ac:dyDescent="0.3">
      <c r="F42" s="180"/>
      <c r="G42" s="180"/>
      <c r="H42" s="180"/>
      <c r="I42" s="180"/>
      <c r="J42" s="180"/>
      <c r="K42" s="180"/>
      <c r="L42" s="180"/>
      <c r="M42" s="180"/>
      <c r="N42" s="180"/>
      <c r="O42" s="180"/>
      <c r="P42" s="180"/>
      <c r="Q42" s="180"/>
      <c r="R42" s="180"/>
      <c r="S42" s="180"/>
      <c r="T42" s="180"/>
      <c r="U42" s="180"/>
      <c r="V42" s="180"/>
      <c r="W42" s="180"/>
      <c r="X42" s="180"/>
      <c r="Y42" s="180"/>
      <c r="Z42" s="180"/>
      <c r="AA42" s="180"/>
      <c r="AB42" s="180"/>
      <c r="AC42" s="180"/>
      <c r="AD42" s="180"/>
      <c r="AE42" s="180"/>
    </row>
    <row r="43" spans="6:31" s="49" customFormat="1" x14ac:dyDescent="0.3">
      <c r="F43" s="180"/>
      <c r="G43" s="180"/>
      <c r="H43" s="180"/>
      <c r="I43" s="180"/>
      <c r="J43" s="180"/>
      <c r="K43" s="180"/>
      <c r="L43" s="180"/>
      <c r="M43" s="180"/>
      <c r="N43" s="180"/>
      <c r="O43" s="180"/>
      <c r="P43" s="180"/>
      <c r="Q43" s="180"/>
      <c r="R43" s="180"/>
      <c r="S43" s="180"/>
      <c r="T43" s="180"/>
      <c r="U43" s="180"/>
      <c r="V43" s="180"/>
      <c r="W43" s="180"/>
      <c r="X43" s="180"/>
      <c r="Y43" s="180"/>
      <c r="Z43" s="180"/>
      <c r="AA43" s="180"/>
      <c r="AB43" s="180"/>
      <c r="AC43" s="180"/>
      <c r="AD43" s="180"/>
      <c r="AE43" s="180"/>
    </row>
    <row r="44" spans="6:31" s="49" customFormat="1" x14ac:dyDescent="0.3">
      <c r="F44" s="180"/>
      <c r="G44" s="180"/>
      <c r="H44" s="180"/>
      <c r="I44" s="180"/>
      <c r="J44" s="180"/>
      <c r="K44" s="180"/>
      <c r="L44" s="180"/>
      <c r="M44" s="180"/>
      <c r="N44" s="180"/>
      <c r="O44" s="180"/>
      <c r="P44" s="180"/>
      <c r="Q44" s="180"/>
      <c r="R44" s="180"/>
      <c r="S44" s="180"/>
      <c r="T44" s="180"/>
      <c r="U44" s="180"/>
      <c r="V44" s="180"/>
      <c r="W44" s="180"/>
      <c r="X44" s="180"/>
      <c r="Y44" s="180"/>
      <c r="Z44" s="180"/>
      <c r="AA44" s="180"/>
      <c r="AB44" s="180"/>
      <c r="AC44" s="180"/>
      <c r="AD44" s="180"/>
      <c r="AE44" s="180"/>
    </row>
    <row r="45" spans="6:31" s="49" customFormat="1" x14ac:dyDescent="0.3">
      <c r="F45" s="180"/>
      <c r="G45" s="180"/>
      <c r="H45" s="180"/>
      <c r="I45" s="180"/>
      <c r="J45" s="180"/>
      <c r="K45" s="180"/>
      <c r="L45" s="180"/>
      <c r="M45" s="180"/>
      <c r="N45" s="180"/>
      <c r="O45" s="180"/>
      <c r="P45" s="180"/>
      <c r="Q45" s="180"/>
      <c r="R45" s="180"/>
      <c r="S45" s="180"/>
      <c r="T45" s="180"/>
      <c r="U45" s="180"/>
      <c r="V45" s="180"/>
      <c r="W45" s="180"/>
      <c r="X45" s="180"/>
      <c r="Y45" s="180"/>
      <c r="Z45" s="180"/>
      <c r="AA45" s="180"/>
      <c r="AB45" s="180"/>
      <c r="AC45" s="180"/>
      <c r="AD45" s="180"/>
      <c r="AE45" s="180"/>
    </row>
    <row r="46" spans="6:31" s="49" customFormat="1" x14ac:dyDescent="0.3">
      <c r="F46" s="180"/>
      <c r="G46" s="180"/>
      <c r="H46" s="180"/>
      <c r="I46" s="180"/>
      <c r="J46" s="180"/>
      <c r="K46" s="180"/>
      <c r="L46" s="180"/>
      <c r="M46" s="180"/>
      <c r="N46" s="180"/>
      <c r="O46" s="180"/>
      <c r="P46" s="180"/>
      <c r="Q46" s="180"/>
      <c r="R46" s="180"/>
      <c r="S46" s="180"/>
      <c r="T46" s="180"/>
      <c r="U46" s="180"/>
      <c r="V46" s="180"/>
      <c r="W46" s="180"/>
      <c r="X46" s="180"/>
      <c r="Y46" s="180"/>
      <c r="Z46" s="180"/>
      <c r="AA46" s="180"/>
      <c r="AB46" s="180"/>
      <c r="AC46" s="180"/>
      <c r="AD46" s="180"/>
      <c r="AE46" s="180"/>
    </row>
    <row r="47" spans="6:31" s="49" customFormat="1" x14ac:dyDescent="0.3">
      <c r="F47" s="180"/>
      <c r="G47" s="18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row>
    <row r="48" spans="6:31" s="49" customFormat="1" x14ac:dyDescent="0.3">
      <c r="F48" s="180"/>
      <c r="G48" s="180"/>
      <c r="H48" s="180"/>
      <c r="I48" s="180"/>
      <c r="J48" s="180"/>
      <c r="K48" s="180"/>
      <c r="L48" s="180"/>
      <c r="M48" s="180"/>
      <c r="N48" s="180"/>
      <c r="O48" s="180"/>
      <c r="P48" s="180"/>
      <c r="Q48" s="180"/>
      <c r="R48" s="180"/>
      <c r="S48" s="180"/>
      <c r="T48" s="180"/>
      <c r="U48" s="180"/>
      <c r="V48" s="180"/>
      <c r="W48" s="180"/>
      <c r="X48" s="180"/>
      <c r="Y48" s="180"/>
      <c r="Z48" s="180"/>
      <c r="AA48" s="180"/>
      <c r="AB48" s="180"/>
      <c r="AC48" s="180"/>
      <c r="AD48" s="180"/>
      <c r="AE48" s="180"/>
    </row>
    <row r="49" spans="6:31" s="49" customFormat="1" x14ac:dyDescent="0.3">
      <c r="F49" s="180"/>
      <c r="G49" s="180"/>
      <c r="H49" s="180"/>
      <c r="I49" s="180"/>
      <c r="J49" s="180"/>
      <c r="K49" s="180"/>
      <c r="L49" s="180"/>
      <c r="M49" s="180"/>
      <c r="N49" s="180"/>
      <c r="O49" s="180"/>
      <c r="P49" s="180"/>
      <c r="Q49" s="180"/>
      <c r="R49" s="180"/>
      <c r="S49" s="180"/>
      <c r="T49" s="180"/>
      <c r="U49" s="180"/>
      <c r="V49" s="180"/>
      <c r="W49" s="180"/>
      <c r="X49" s="180"/>
      <c r="Y49" s="180"/>
      <c r="Z49" s="180"/>
      <c r="AA49" s="180"/>
      <c r="AB49" s="180"/>
      <c r="AC49" s="180"/>
      <c r="AD49" s="180"/>
      <c r="AE49" s="180"/>
    </row>
    <row r="50" spans="6:31" s="49" customFormat="1" x14ac:dyDescent="0.3">
      <c r="F50" s="180"/>
      <c r="G50" s="180"/>
      <c r="H50" s="180"/>
      <c r="I50" s="180"/>
      <c r="J50" s="180"/>
      <c r="K50" s="180"/>
      <c r="L50" s="180"/>
      <c r="M50" s="180"/>
      <c r="N50" s="180"/>
      <c r="O50" s="180"/>
      <c r="P50" s="180"/>
      <c r="Q50" s="180"/>
      <c r="R50" s="180"/>
      <c r="S50" s="180"/>
      <c r="T50" s="180"/>
      <c r="U50" s="180"/>
      <c r="V50" s="180"/>
      <c r="W50" s="180"/>
      <c r="X50" s="180"/>
      <c r="Y50" s="180"/>
      <c r="Z50" s="180"/>
      <c r="AA50" s="180"/>
      <c r="AB50" s="180"/>
      <c r="AC50" s="180"/>
      <c r="AD50" s="180"/>
      <c r="AE50" s="180"/>
    </row>
    <row r="51" spans="6:31" s="49" customFormat="1" x14ac:dyDescent="0.3">
      <c r="F51" s="180"/>
      <c r="G51" s="180"/>
      <c r="H51" s="180"/>
      <c r="I51" s="180"/>
      <c r="J51" s="180"/>
      <c r="K51" s="180"/>
      <c r="L51" s="180"/>
      <c r="M51" s="180"/>
      <c r="N51" s="180"/>
      <c r="O51" s="180"/>
      <c r="P51" s="180"/>
      <c r="Q51" s="180"/>
      <c r="R51" s="180"/>
      <c r="S51" s="180"/>
      <c r="T51" s="180"/>
      <c r="U51" s="180"/>
      <c r="V51" s="180"/>
      <c r="W51" s="180"/>
      <c r="X51" s="180"/>
      <c r="Y51" s="180"/>
      <c r="Z51" s="180"/>
      <c r="AA51" s="180"/>
      <c r="AB51" s="180"/>
      <c r="AC51" s="180"/>
      <c r="AD51" s="180"/>
      <c r="AE51" s="180"/>
    </row>
    <row r="52" spans="6:31" s="49" customFormat="1" x14ac:dyDescent="0.3">
      <c r="F52" s="180"/>
      <c r="G52" s="180"/>
      <c r="H52" s="180"/>
      <c r="I52" s="180"/>
      <c r="J52" s="180"/>
      <c r="K52" s="180"/>
      <c r="L52" s="180"/>
      <c r="M52" s="180"/>
      <c r="N52" s="180"/>
      <c r="O52" s="180"/>
      <c r="P52" s="180"/>
      <c r="Q52" s="180"/>
      <c r="R52" s="180"/>
      <c r="S52" s="180"/>
      <c r="T52" s="180"/>
      <c r="U52" s="180"/>
      <c r="V52" s="180"/>
      <c r="W52" s="180"/>
      <c r="X52" s="180"/>
      <c r="Y52" s="180"/>
      <c r="Z52" s="180"/>
      <c r="AA52" s="180"/>
      <c r="AB52" s="180"/>
      <c r="AC52" s="180"/>
      <c r="AD52" s="180"/>
      <c r="AE52" s="180"/>
    </row>
    <row r="53" spans="6:31" s="49" customFormat="1" x14ac:dyDescent="0.3">
      <c r="F53" s="180"/>
      <c r="G53" s="18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row>
    <row r="54" spans="6:31" s="49" customFormat="1" x14ac:dyDescent="0.3">
      <c r="F54" s="180"/>
      <c r="G54" s="18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row>
    <row r="55" spans="6:31" s="49" customFormat="1" x14ac:dyDescent="0.3">
      <c r="F55" s="180"/>
      <c r="G55" s="18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row>
    <row r="56" spans="6:31" s="49" customFormat="1" x14ac:dyDescent="0.3">
      <c r="F56" s="180"/>
      <c r="G56" s="18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row>
    <row r="57" spans="6:31" s="49" customFormat="1" x14ac:dyDescent="0.3">
      <c r="F57" s="180"/>
      <c r="G57" s="180"/>
      <c r="H57" s="180"/>
      <c r="I57" s="180"/>
      <c r="J57" s="180"/>
      <c r="K57" s="180"/>
      <c r="L57" s="180"/>
      <c r="M57" s="180"/>
      <c r="N57" s="180"/>
      <c r="O57" s="180"/>
      <c r="P57" s="180"/>
      <c r="Q57" s="180"/>
      <c r="R57" s="180"/>
      <c r="S57" s="180"/>
      <c r="T57" s="180"/>
      <c r="U57" s="180"/>
      <c r="V57" s="180"/>
      <c r="W57" s="180"/>
      <c r="X57" s="180"/>
      <c r="Y57" s="180"/>
      <c r="Z57" s="180"/>
      <c r="AA57" s="180"/>
      <c r="AB57" s="180"/>
      <c r="AC57" s="180"/>
      <c r="AD57" s="180"/>
      <c r="AE57" s="180"/>
    </row>
    <row r="58" spans="6:31" s="49" customFormat="1" x14ac:dyDescent="0.3">
      <c r="F58" s="180"/>
      <c r="G58" s="18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row>
    <row r="59" spans="6:31" s="49" customFormat="1" x14ac:dyDescent="0.3">
      <c r="F59" s="180"/>
      <c r="G59" s="180"/>
      <c r="H59" s="180"/>
      <c r="I59" s="180"/>
      <c r="J59" s="180"/>
      <c r="K59" s="180"/>
      <c r="L59" s="180"/>
      <c r="M59" s="180"/>
      <c r="N59" s="180"/>
      <c r="O59" s="180"/>
      <c r="P59" s="180"/>
      <c r="Q59" s="180"/>
      <c r="R59" s="180"/>
      <c r="S59" s="180"/>
      <c r="T59" s="180"/>
      <c r="U59" s="180"/>
      <c r="V59" s="180"/>
      <c r="W59" s="180"/>
      <c r="X59" s="180"/>
      <c r="Y59" s="180"/>
      <c r="Z59" s="180"/>
      <c r="AA59" s="180"/>
      <c r="AB59" s="180"/>
      <c r="AC59" s="180"/>
      <c r="AD59" s="180"/>
      <c r="AE59" s="180"/>
    </row>
    <row r="60" spans="6:31" s="49" customFormat="1" x14ac:dyDescent="0.3">
      <c r="F60" s="180"/>
      <c r="G60" s="180"/>
      <c r="H60" s="180"/>
      <c r="I60" s="180"/>
      <c r="J60" s="180"/>
      <c r="K60" s="180"/>
      <c r="L60" s="180"/>
      <c r="M60" s="180"/>
      <c r="N60" s="180"/>
      <c r="O60" s="180"/>
      <c r="P60" s="180"/>
      <c r="Q60" s="180"/>
      <c r="R60" s="180"/>
      <c r="S60" s="180"/>
      <c r="T60" s="180"/>
      <c r="U60" s="180"/>
      <c r="V60" s="180"/>
      <c r="W60" s="180"/>
      <c r="X60" s="180"/>
      <c r="Y60" s="180"/>
      <c r="Z60" s="180"/>
      <c r="AA60" s="180"/>
      <c r="AB60" s="180"/>
      <c r="AC60" s="180"/>
      <c r="AD60" s="180"/>
      <c r="AE60" s="180"/>
    </row>
    <row r="61" spans="6:31" s="49" customFormat="1" x14ac:dyDescent="0.3">
      <c r="F61" s="180"/>
      <c r="G61" s="180"/>
      <c r="H61" s="180"/>
      <c r="I61" s="180"/>
      <c r="J61" s="180"/>
      <c r="K61" s="180"/>
      <c r="L61" s="180"/>
      <c r="M61" s="180"/>
      <c r="N61" s="180"/>
      <c r="O61" s="180"/>
      <c r="P61" s="180"/>
      <c r="Q61" s="180"/>
      <c r="R61" s="180"/>
      <c r="S61" s="180"/>
      <c r="T61" s="180"/>
      <c r="U61" s="180"/>
      <c r="V61" s="180"/>
      <c r="W61" s="180"/>
      <c r="X61" s="180"/>
      <c r="Y61" s="180"/>
      <c r="Z61" s="180"/>
      <c r="AA61" s="180"/>
      <c r="AB61" s="180"/>
      <c r="AC61" s="180"/>
      <c r="AD61" s="180"/>
      <c r="AE61" s="180"/>
    </row>
    <row r="62" spans="6:31" s="49" customFormat="1" x14ac:dyDescent="0.3">
      <c r="F62" s="180"/>
      <c r="G62" s="180"/>
      <c r="H62" s="180"/>
      <c r="I62" s="180"/>
      <c r="J62" s="180"/>
      <c r="K62" s="180"/>
      <c r="L62" s="180"/>
      <c r="M62" s="180"/>
      <c r="N62" s="180"/>
      <c r="O62" s="180"/>
      <c r="P62" s="180"/>
      <c r="Q62" s="180"/>
      <c r="R62" s="180"/>
      <c r="S62" s="180"/>
      <c r="T62" s="180"/>
      <c r="U62" s="180"/>
      <c r="V62" s="180"/>
      <c r="W62" s="180"/>
      <c r="X62" s="180"/>
      <c r="Y62" s="180"/>
      <c r="Z62" s="180"/>
      <c r="AA62" s="180"/>
      <c r="AB62" s="180"/>
      <c r="AC62" s="180"/>
      <c r="AD62" s="180"/>
      <c r="AE62" s="180"/>
    </row>
    <row r="63" spans="6:31" s="49" customFormat="1" x14ac:dyDescent="0.3">
      <c r="F63" s="180"/>
      <c r="G63" s="180"/>
      <c r="H63" s="180"/>
      <c r="I63" s="180"/>
      <c r="J63" s="180"/>
      <c r="K63" s="180"/>
      <c r="L63" s="180"/>
      <c r="M63" s="180"/>
      <c r="N63" s="180"/>
      <c r="O63" s="180"/>
      <c r="P63" s="180"/>
      <c r="Q63" s="180"/>
      <c r="R63" s="180"/>
      <c r="S63" s="180"/>
      <c r="T63" s="180"/>
      <c r="U63" s="180"/>
      <c r="V63" s="180"/>
      <c r="W63" s="180"/>
      <c r="X63" s="180"/>
      <c r="Y63" s="180"/>
      <c r="Z63" s="180"/>
      <c r="AA63" s="180"/>
      <c r="AB63" s="180"/>
      <c r="AC63" s="180"/>
      <c r="AD63" s="180"/>
      <c r="AE63" s="180"/>
    </row>
    <row r="64" spans="6:31" s="49" customFormat="1" x14ac:dyDescent="0.3">
      <c r="F64" s="180"/>
      <c r="G64" s="180"/>
      <c r="H64" s="180"/>
      <c r="I64" s="180"/>
      <c r="J64" s="180"/>
      <c r="K64" s="180"/>
      <c r="L64" s="180"/>
      <c r="M64" s="180"/>
      <c r="N64" s="180"/>
      <c r="O64" s="180"/>
      <c r="P64" s="180"/>
      <c r="Q64" s="180"/>
      <c r="R64" s="180"/>
      <c r="S64" s="180"/>
      <c r="T64" s="180"/>
      <c r="U64" s="180"/>
      <c r="V64" s="180"/>
      <c r="W64" s="180"/>
      <c r="X64" s="180"/>
      <c r="Y64" s="180"/>
      <c r="Z64" s="180"/>
      <c r="AA64" s="180"/>
      <c r="AB64" s="180"/>
      <c r="AC64" s="180"/>
      <c r="AD64" s="180"/>
      <c r="AE64" s="180"/>
    </row>
    <row r="65" spans="6:31" s="49" customFormat="1" x14ac:dyDescent="0.3">
      <c r="F65" s="180"/>
      <c r="G65" s="180"/>
      <c r="H65" s="180"/>
      <c r="I65" s="180"/>
      <c r="J65" s="180"/>
      <c r="K65" s="180"/>
      <c r="L65" s="180"/>
      <c r="M65" s="180"/>
      <c r="N65" s="180"/>
      <c r="O65" s="180"/>
      <c r="P65" s="180"/>
      <c r="Q65" s="180"/>
      <c r="R65" s="180"/>
      <c r="S65" s="180"/>
      <c r="T65" s="180"/>
      <c r="U65" s="180"/>
      <c r="V65" s="180"/>
      <c r="W65" s="180"/>
      <c r="X65" s="180"/>
      <c r="Y65" s="180"/>
      <c r="Z65" s="180"/>
      <c r="AA65" s="180"/>
      <c r="AB65" s="180"/>
      <c r="AC65" s="180"/>
      <c r="AD65" s="180"/>
      <c r="AE65" s="180"/>
    </row>
    <row r="66" spans="6:31" s="49" customFormat="1" x14ac:dyDescent="0.3">
      <c r="F66" s="180"/>
      <c r="G66" s="180"/>
      <c r="H66" s="180"/>
      <c r="I66" s="180"/>
      <c r="J66" s="180"/>
      <c r="K66" s="180"/>
      <c r="L66" s="180"/>
      <c r="M66" s="180"/>
      <c r="N66" s="180"/>
      <c r="O66" s="180"/>
      <c r="P66" s="180"/>
      <c r="Q66" s="180"/>
      <c r="R66" s="180"/>
      <c r="S66" s="180"/>
      <c r="T66" s="180"/>
      <c r="U66" s="180"/>
      <c r="V66" s="180"/>
      <c r="W66" s="180"/>
      <c r="X66" s="180"/>
      <c r="Y66" s="180"/>
      <c r="Z66" s="180"/>
      <c r="AA66" s="180"/>
      <c r="AB66" s="180"/>
      <c r="AC66" s="180"/>
      <c r="AD66" s="180"/>
      <c r="AE66" s="180"/>
    </row>
    <row r="67" spans="6:31" s="49" customFormat="1" x14ac:dyDescent="0.3">
      <c r="F67" s="180"/>
      <c r="G67" s="180"/>
      <c r="H67" s="180"/>
      <c r="I67" s="180"/>
      <c r="J67" s="180"/>
      <c r="K67" s="180"/>
      <c r="L67" s="180"/>
      <c r="M67" s="180"/>
      <c r="N67" s="180"/>
      <c r="O67" s="180"/>
      <c r="P67" s="180"/>
      <c r="Q67" s="180"/>
      <c r="R67" s="180"/>
      <c r="S67" s="180"/>
      <c r="T67" s="180"/>
      <c r="U67" s="180"/>
      <c r="V67" s="180"/>
      <c r="W67" s="180"/>
      <c r="X67" s="180"/>
      <c r="Y67" s="180"/>
      <c r="Z67" s="180"/>
      <c r="AA67" s="180"/>
      <c r="AB67" s="180"/>
      <c r="AC67" s="180"/>
      <c r="AD67" s="180"/>
      <c r="AE67" s="180"/>
    </row>
    <row r="68" spans="6:31" s="49" customFormat="1" x14ac:dyDescent="0.3">
      <c r="F68" s="180"/>
      <c r="G68" s="180"/>
      <c r="H68" s="180"/>
      <c r="I68" s="180"/>
      <c r="J68" s="180"/>
      <c r="K68" s="180"/>
      <c r="L68" s="180"/>
      <c r="M68" s="180"/>
      <c r="N68" s="180"/>
      <c r="O68" s="180"/>
      <c r="P68" s="180"/>
      <c r="Q68" s="180"/>
      <c r="R68" s="180"/>
      <c r="S68" s="180"/>
      <c r="T68" s="180"/>
      <c r="U68" s="180"/>
      <c r="V68" s="180"/>
      <c r="W68" s="180"/>
      <c r="X68" s="180"/>
      <c r="Y68" s="180"/>
      <c r="Z68" s="180"/>
      <c r="AA68" s="180"/>
      <c r="AB68" s="180"/>
      <c r="AC68" s="180"/>
      <c r="AD68" s="180"/>
      <c r="AE68" s="180"/>
    </row>
    <row r="69" spans="6:31" s="49" customFormat="1" x14ac:dyDescent="0.3">
      <c r="F69" s="180"/>
      <c r="G69" s="180"/>
      <c r="H69" s="180"/>
      <c r="I69" s="180"/>
      <c r="J69" s="180"/>
      <c r="K69" s="180"/>
      <c r="L69" s="180"/>
      <c r="M69" s="180"/>
      <c r="N69" s="180"/>
      <c r="O69" s="180"/>
      <c r="P69" s="180"/>
      <c r="Q69" s="180"/>
      <c r="R69" s="180"/>
      <c r="S69" s="180"/>
      <c r="T69" s="180"/>
      <c r="U69" s="180"/>
      <c r="V69" s="180"/>
      <c r="W69" s="180"/>
      <c r="X69" s="180"/>
      <c r="Y69" s="180"/>
      <c r="Z69" s="180"/>
      <c r="AA69" s="180"/>
      <c r="AB69" s="180"/>
      <c r="AC69" s="180"/>
      <c r="AD69" s="180"/>
      <c r="AE69" s="180"/>
    </row>
    <row r="70" spans="6:31" s="49" customFormat="1" x14ac:dyDescent="0.3">
      <c r="F70" s="180"/>
      <c r="G70" s="180"/>
      <c r="H70" s="180"/>
      <c r="I70" s="180"/>
      <c r="J70" s="180"/>
      <c r="K70" s="180"/>
      <c r="L70" s="180"/>
      <c r="M70" s="180"/>
      <c r="N70" s="180"/>
      <c r="O70" s="180"/>
      <c r="P70" s="180"/>
      <c r="Q70" s="180"/>
      <c r="R70" s="180"/>
      <c r="S70" s="180"/>
      <c r="T70" s="180"/>
      <c r="U70" s="180"/>
      <c r="V70" s="180"/>
      <c r="W70" s="180"/>
      <c r="X70" s="180"/>
      <c r="Y70" s="180"/>
      <c r="Z70" s="180"/>
      <c r="AA70" s="180"/>
      <c r="AB70" s="180"/>
      <c r="AC70" s="180"/>
      <c r="AD70" s="180"/>
      <c r="AE70" s="180"/>
    </row>
    <row r="71" spans="6:31" s="49" customFormat="1" x14ac:dyDescent="0.3">
      <c r="F71" s="180"/>
      <c r="G71" s="180"/>
      <c r="H71" s="180"/>
      <c r="I71" s="180"/>
      <c r="J71" s="180"/>
      <c r="K71" s="180"/>
      <c r="L71" s="180"/>
      <c r="M71" s="180"/>
      <c r="N71" s="180"/>
      <c r="O71" s="180"/>
      <c r="P71" s="180"/>
      <c r="Q71" s="180"/>
      <c r="R71" s="180"/>
      <c r="S71" s="180"/>
      <c r="T71" s="180"/>
      <c r="U71" s="180"/>
      <c r="V71" s="180"/>
      <c r="W71" s="180"/>
      <c r="X71" s="180"/>
      <c r="Y71" s="180"/>
      <c r="Z71" s="180"/>
      <c r="AA71" s="180"/>
      <c r="AB71" s="180"/>
      <c r="AC71" s="180"/>
      <c r="AD71" s="180"/>
      <c r="AE71" s="180"/>
    </row>
    <row r="72" spans="6:31" s="49" customFormat="1" x14ac:dyDescent="0.3">
      <c r="F72" s="180"/>
      <c r="G72" s="180"/>
      <c r="H72" s="180"/>
      <c r="I72" s="180"/>
      <c r="J72" s="180"/>
      <c r="K72" s="180"/>
      <c r="L72" s="180"/>
      <c r="M72" s="180"/>
      <c r="N72" s="180"/>
      <c r="O72" s="180"/>
      <c r="P72" s="180"/>
      <c r="Q72" s="180"/>
      <c r="R72" s="180"/>
      <c r="S72" s="180"/>
      <c r="T72" s="180"/>
      <c r="U72" s="180"/>
      <c r="V72" s="180"/>
      <c r="W72" s="180"/>
      <c r="X72" s="180"/>
      <c r="Y72" s="180"/>
      <c r="Z72" s="180"/>
      <c r="AA72" s="180"/>
      <c r="AB72" s="180"/>
      <c r="AC72" s="180"/>
      <c r="AD72" s="180"/>
      <c r="AE72" s="180"/>
    </row>
    <row r="73" spans="6:31" s="49" customFormat="1" x14ac:dyDescent="0.3">
      <c r="F73" s="180"/>
      <c r="G73" s="180"/>
      <c r="H73" s="180"/>
      <c r="I73" s="180"/>
      <c r="J73" s="180"/>
      <c r="K73" s="180"/>
      <c r="L73" s="180"/>
      <c r="M73" s="180"/>
      <c r="N73" s="180"/>
      <c r="O73" s="180"/>
      <c r="P73" s="180"/>
      <c r="Q73" s="180"/>
      <c r="R73" s="180"/>
      <c r="S73" s="180"/>
      <c r="T73" s="180"/>
      <c r="U73" s="180"/>
      <c r="V73" s="180"/>
      <c r="W73" s="180"/>
      <c r="X73" s="180"/>
      <c r="Y73" s="180"/>
      <c r="Z73" s="180"/>
      <c r="AA73" s="180"/>
      <c r="AB73" s="180"/>
      <c r="AC73" s="180"/>
      <c r="AD73" s="180"/>
      <c r="AE73" s="180"/>
    </row>
    <row r="74" spans="6:31" s="49" customFormat="1" x14ac:dyDescent="0.3">
      <c r="F74" s="180"/>
      <c r="G74" s="180"/>
      <c r="H74" s="180"/>
      <c r="I74" s="180"/>
      <c r="J74" s="180"/>
      <c r="K74" s="180"/>
      <c r="L74" s="180"/>
      <c r="M74" s="180"/>
      <c r="N74" s="180"/>
      <c r="O74" s="180"/>
      <c r="P74" s="180"/>
      <c r="Q74" s="180"/>
      <c r="R74" s="180"/>
      <c r="S74" s="180"/>
      <c r="T74" s="180"/>
      <c r="U74" s="180"/>
      <c r="V74" s="180"/>
      <c r="W74" s="180"/>
      <c r="X74" s="180"/>
      <c r="Y74" s="180"/>
      <c r="Z74" s="180"/>
      <c r="AA74" s="180"/>
      <c r="AB74" s="180"/>
      <c r="AC74" s="180"/>
      <c r="AD74" s="180"/>
      <c r="AE74" s="180"/>
    </row>
    <row r="75" spans="6:31" s="49" customFormat="1" x14ac:dyDescent="0.3">
      <c r="F75" s="180"/>
      <c r="G75" s="180"/>
      <c r="H75" s="180"/>
      <c r="I75" s="180"/>
      <c r="J75" s="180"/>
      <c r="K75" s="180"/>
      <c r="L75" s="180"/>
      <c r="M75" s="180"/>
      <c r="N75" s="180"/>
      <c r="O75" s="180"/>
      <c r="P75" s="180"/>
      <c r="Q75" s="180"/>
      <c r="R75" s="180"/>
      <c r="S75" s="180"/>
      <c r="T75" s="180"/>
      <c r="U75" s="180"/>
      <c r="V75" s="180"/>
      <c r="W75" s="180"/>
      <c r="X75" s="180"/>
      <c r="Y75" s="180"/>
      <c r="Z75" s="180"/>
      <c r="AA75" s="180"/>
      <c r="AB75" s="180"/>
      <c r="AC75" s="180"/>
      <c r="AD75" s="180"/>
      <c r="AE75" s="180"/>
    </row>
    <row r="76" spans="6:31" s="49" customFormat="1" x14ac:dyDescent="0.3">
      <c r="F76" s="180"/>
      <c r="G76" s="180"/>
      <c r="H76" s="180"/>
      <c r="I76" s="180"/>
      <c r="J76" s="180"/>
      <c r="K76" s="180"/>
      <c r="L76" s="180"/>
      <c r="M76" s="180"/>
      <c r="N76" s="180"/>
      <c r="O76" s="180"/>
      <c r="P76" s="180"/>
      <c r="Q76" s="180"/>
      <c r="R76" s="180"/>
      <c r="S76" s="180"/>
      <c r="T76" s="180"/>
      <c r="U76" s="180"/>
      <c r="V76" s="180"/>
      <c r="W76" s="180"/>
      <c r="X76" s="180"/>
      <c r="Y76" s="180"/>
      <c r="Z76" s="180"/>
      <c r="AA76" s="180"/>
      <c r="AB76" s="180"/>
      <c r="AC76" s="180"/>
      <c r="AD76" s="180"/>
      <c r="AE76" s="180"/>
    </row>
    <row r="77" spans="6:31" s="49" customFormat="1" x14ac:dyDescent="0.3">
      <c r="F77" s="180"/>
      <c r="G77" s="180"/>
      <c r="H77" s="180"/>
      <c r="I77" s="180"/>
      <c r="J77" s="180"/>
      <c r="K77" s="180"/>
      <c r="L77" s="180"/>
      <c r="M77" s="180"/>
      <c r="N77" s="180"/>
      <c r="O77" s="180"/>
      <c r="P77" s="180"/>
      <c r="Q77" s="180"/>
      <c r="R77" s="180"/>
      <c r="S77" s="180"/>
      <c r="T77" s="180"/>
      <c r="U77" s="180"/>
      <c r="V77" s="180"/>
      <c r="W77" s="180"/>
      <c r="X77" s="180"/>
      <c r="Y77" s="180"/>
      <c r="Z77" s="180"/>
      <c r="AA77" s="180"/>
      <c r="AB77" s="180"/>
      <c r="AC77" s="180"/>
      <c r="AD77" s="180"/>
      <c r="AE77" s="180"/>
    </row>
    <row r="78" spans="6:31" s="49" customFormat="1" x14ac:dyDescent="0.3">
      <c r="F78" s="180"/>
      <c r="G78" s="180"/>
      <c r="H78" s="180"/>
      <c r="I78" s="180"/>
      <c r="J78" s="180"/>
      <c r="K78" s="180"/>
      <c r="L78" s="180"/>
      <c r="M78" s="180"/>
      <c r="N78" s="180"/>
      <c r="O78" s="180"/>
      <c r="P78" s="180"/>
      <c r="Q78" s="180"/>
      <c r="R78" s="180"/>
      <c r="S78" s="180"/>
      <c r="T78" s="180"/>
      <c r="U78" s="180"/>
      <c r="V78" s="180"/>
      <c r="W78" s="180"/>
      <c r="X78" s="180"/>
      <c r="Y78" s="180"/>
      <c r="Z78" s="180"/>
      <c r="AA78" s="180"/>
      <c r="AB78" s="180"/>
      <c r="AC78" s="180"/>
      <c r="AD78" s="180"/>
      <c r="AE78" s="180"/>
    </row>
    <row r="79" spans="6:31" s="49" customFormat="1" x14ac:dyDescent="0.3">
      <c r="F79" s="180"/>
      <c r="G79" s="180"/>
      <c r="H79" s="180"/>
      <c r="I79" s="180"/>
      <c r="J79" s="180"/>
      <c r="K79" s="180"/>
      <c r="L79" s="180"/>
      <c r="M79" s="180"/>
      <c r="N79" s="180"/>
      <c r="O79" s="180"/>
      <c r="P79" s="180"/>
      <c r="Q79" s="180"/>
      <c r="R79" s="180"/>
      <c r="S79" s="180"/>
      <c r="T79" s="180"/>
      <c r="U79" s="180"/>
      <c r="V79" s="180"/>
      <c r="W79" s="180"/>
      <c r="X79" s="180"/>
      <c r="Y79" s="180"/>
      <c r="Z79" s="180"/>
      <c r="AA79" s="180"/>
      <c r="AB79" s="180"/>
      <c r="AC79" s="180"/>
      <c r="AD79" s="180"/>
      <c r="AE79" s="180"/>
    </row>
    <row r="80" spans="6:31" s="49" customFormat="1" x14ac:dyDescent="0.3">
      <c r="F80" s="180"/>
      <c r="G80" s="180"/>
      <c r="H80" s="180"/>
      <c r="I80" s="180"/>
      <c r="J80" s="180"/>
      <c r="K80" s="180"/>
      <c r="L80" s="180"/>
      <c r="M80" s="180"/>
      <c r="N80" s="180"/>
      <c r="O80" s="180"/>
      <c r="P80" s="180"/>
      <c r="Q80" s="180"/>
      <c r="R80" s="180"/>
      <c r="S80" s="180"/>
      <c r="T80" s="180"/>
      <c r="U80" s="180"/>
      <c r="V80" s="180"/>
      <c r="W80" s="180"/>
      <c r="X80" s="180"/>
      <c r="Y80" s="180"/>
      <c r="Z80" s="180"/>
      <c r="AA80" s="180"/>
      <c r="AB80" s="180"/>
      <c r="AC80" s="180"/>
      <c r="AD80" s="180"/>
      <c r="AE80" s="180"/>
    </row>
    <row r="81" spans="6:31" s="49" customFormat="1" x14ac:dyDescent="0.3">
      <c r="F81" s="180"/>
      <c r="G81" s="180"/>
      <c r="H81" s="180"/>
      <c r="I81" s="180"/>
      <c r="J81" s="180"/>
      <c r="K81" s="180"/>
      <c r="L81" s="180"/>
      <c r="M81" s="180"/>
      <c r="N81" s="180"/>
      <c r="O81" s="180"/>
      <c r="P81" s="180"/>
      <c r="Q81" s="180"/>
      <c r="R81" s="180"/>
      <c r="S81" s="180"/>
      <c r="T81" s="180"/>
      <c r="U81" s="180"/>
      <c r="V81" s="180"/>
      <c r="W81" s="180"/>
      <c r="X81" s="180"/>
      <c r="Y81" s="180"/>
      <c r="Z81" s="180"/>
      <c r="AA81" s="180"/>
      <c r="AB81" s="180"/>
      <c r="AC81" s="180"/>
      <c r="AD81" s="180"/>
      <c r="AE81" s="180"/>
    </row>
    <row r="82" spans="6:31" s="49" customFormat="1" x14ac:dyDescent="0.3">
      <c r="F82" s="180"/>
      <c r="G82" s="180"/>
      <c r="H82" s="180"/>
      <c r="I82" s="180"/>
      <c r="J82" s="180"/>
      <c r="K82" s="180"/>
      <c r="L82" s="180"/>
      <c r="M82" s="180"/>
      <c r="N82" s="180"/>
      <c r="O82" s="180"/>
      <c r="P82" s="180"/>
      <c r="Q82" s="180"/>
      <c r="R82" s="180"/>
      <c r="S82" s="180"/>
      <c r="T82" s="180"/>
      <c r="U82" s="180"/>
      <c r="V82" s="180"/>
      <c r="W82" s="180"/>
      <c r="X82" s="180"/>
      <c r="Y82" s="180"/>
      <c r="Z82" s="180"/>
      <c r="AA82" s="180"/>
      <c r="AB82" s="180"/>
      <c r="AC82" s="180"/>
      <c r="AD82" s="180"/>
      <c r="AE82" s="180"/>
    </row>
    <row r="83" spans="6:31" s="49" customFormat="1" x14ac:dyDescent="0.3">
      <c r="F83" s="180"/>
      <c r="G83" s="180"/>
      <c r="H83" s="180"/>
      <c r="I83" s="180"/>
      <c r="J83" s="180"/>
      <c r="K83" s="180"/>
      <c r="L83" s="180"/>
      <c r="M83" s="180"/>
      <c r="N83" s="180"/>
      <c r="O83" s="180"/>
      <c r="P83" s="180"/>
      <c r="Q83" s="180"/>
      <c r="R83" s="180"/>
      <c r="S83" s="180"/>
      <c r="T83" s="180"/>
      <c r="U83" s="180"/>
      <c r="V83" s="180"/>
      <c r="W83" s="180"/>
      <c r="X83" s="180"/>
      <c r="Y83" s="180"/>
      <c r="Z83" s="180"/>
      <c r="AA83" s="180"/>
      <c r="AB83" s="180"/>
      <c r="AC83" s="180"/>
      <c r="AD83" s="180"/>
      <c r="AE83" s="180"/>
    </row>
    <row r="84" spans="6:31" s="49" customFormat="1" x14ac:dyDescent="0.3">
      <c r="F84" s="180"/>
      <c r="G84" s="180"/>
      <c r="H84" s="180"/>
      <c r="I84" s="180"/>
      <c r="J84" s="180"/>
      <c r="K84" s="180"/>
      <c r="L84" s="180"/>
      <c r="M84" s="180"/>
      <c r="N84" s="180"/>
      <c r="O84" s="180"/>
      <c r="P84" s="180"/>
      <c r="Q84" s="180"/>
      <c r="R84" s="180"/>
      <c r="S84" s="180"/>
      <c r="T84" s="180"/>
      <c r="U84" s="180"/>
      <c r="V84" s="180"/>
      <c r="W84" s="180"/>
      <c r="X84" s="180"/>
      <c r="Y84" s="180"/>
      <c r="Z84" s="180"/>
      <c r="AA84" s="180"/>
      <c r="AB84" s="180"/>
      <c r="AC84" s="180"/>
      <c r="AD84" s="180"/>
      <c r="AE84" s="180"/>
    </row>
    <row r="85" spans="6:31" s="49" customFormat="1" x14ac:dyDescent="0.3">
      <c r="F85" s="180"/>
      <c r="G85" s="180"/>
      <c r="H85" s="180"/>
      <c r="I85" s="180"/>
      <c r="J85" s="180"/>
      <c r="K85" s="180"/>
      <c r="L85" s="180"/>
      <c r="M85" s="180"/>
      <c r="N85" s="180"/>
      <c r="O85" s="180"/>
      <c r="P85" s="180"/>
      <c r="Q85" s="180"/>
      <c r="R85" s="180"/>
      <c r="S85" s="180"/>
      <c r="T85" s="180"/>
      <c r="U85" s="180"/>
      <c r="V85" s="180"/>
      <c r="W85" s="180"/>
      <c r="X85" s="180"/>
      <c r="Y85" s="180"/>
      <c r="Z85" s="180"/>
      <c r="AA85" s="180"/>
      <c r="AB85" s="180"/>
      <c r="AC85" s="180"/>
      <c r="AD85" s="180"/>
      <c r="AE85" s="180"/>
    </row>
    <row r="86" spans="6:31" s="49" customFormat="1" x14ac:dyDescent="0.3">
      <c r="F86" s="180"/>
      <c r="G86" s="180"/>
      <c r="H86" s="180"/>
      <c r="I86" s="180"/>
      <c r="J86" s="180"/>
      <c r="K86" s="180"/>
      <c r="L86" s="180"/>
      <c r="M86" s="180"/>
      <c r="N86" s="180"/>
      <c r="O86" s="180"/>
      <c r="P86" s="180"/>
      <c r="Q86" s="180"/>
      <c r="R86" s="180"/>
      <c r="S86" s="180"/>
      <c r="T86" s="180"/>
      <c r="U86" s="180"/>
      <c r="V86" s="180"/>
      <c r="W86" s="180"/>
      <c r="X86" s="180"/>
      <c r="Y86" s="180"/>
      <c r="Z86" s="180"/>
      <c r="AA86" s="180"/>
      <c r="AB86" s="180"/>
      <c r="AC86" s="180"/>
      <c r="AD86" s="180"/>
      <c r="AE86" s="180"/>
    </row>
    <row r="87" spans="6:31" s="49" customFormat="1" x14ac:dyDescent="0.3">
      <c r="F87" s="180"/>
      <c r="G87" s="180"/>
      <c r="H87" s="180"/>
      <c r="I87" s="180"/>
      <c r="J87" s="180"/>
      <c r="K87" s="180"/>
      <c r="L87" s="180"/>
      <c r="M87" s="180"/>
      <c r="N87" s="180"/>
      <c r="O87" s="180"/>
      <c r="P87" s="180"/>
      <c r="Q87" s="180"/>
      <c r="R87" s="180"/>
      <c r="S87" s="180"/>
      <c r="T87" s="180"/>
      <c r="U87" s="180"/>
      <c r="V87" s="180"/>
      <c r="W87" s="180"/>
      <c r="X87" s="180"/>
      <c r="Y87" s="180"/>
      <c r="Z87" s="180"/>
      <c r="AA87" s="180"/>
      <c r="AB87" s="180"/>
      <c r="AC87" s="180"/>
      <c r="AD87" s="180"/>
      <c r="AE87" s="180"/>
    </row>
    <row r="88" spans="6:31" s="49" customFormat="1" x14ac:dyDescent="0.3">
      <c r="F88" s="180"/>
      <c r="G88" s="180"/>
      <c r="H88" s="180"/>
      <c r="I88" s="180"/>
      <c r="J88" s="180"/>
      <c r="K88" s="180"/>
      <c r="L88" s="180"/>
      <c r="M88" s="180"/>
      <c r="N88" s="180"/>
      <c r="O88" s="180"/>
      <c r="P88" s="180"/>
      <c r="Q88" s="180"/>
      <c r="R88" s="180"/>
      <c r="S88" s="180"/>
      <c r="T88" s="180"/>
      <c r="U88" s="180"/>
      <c r="V88" s="180"/>
      <c r="W88" s="180"/>
      <c r="X88" s="180"/>
      <c r="Y88" s="180"/>
      <c r="Z88" s="180"/>
      <c r="AA88" s="180"/>
      <c r="AB88" s="180"/>
      <c r="AC88" s="180"/>
      <c r="AD88" s="180"/>
      <c r="AE88" s="180"/>
    </row>
    <row r="89" spans="6:31" s="49" customFormat="1" x14ac:dyDescent="0.3">
      <c r="F89" s="180"/>
      <c r="G89" s="180"/>
      <c r="H89" s="180"/>
      <c r="I89" s="180"/>
      <c r="J89" s="180"/>
      <c r="K89" s="180"/>
      <c r="L89" s="180"/>
      <c r="M89" s="180"/>
      <c r="N89" s="180"/>
      <c r="O89" s="180"/>
      <c r="P89" s="180"/>
      <c r="Q89" s="180"/>
      <c r="R89" s="180"/>
      <c r="S89" s="180"/>
      <c r="T89" s="180"/>
      <c r="U89" s="180"/>
      <c r="V89" s="180"/>
      <c r="W89" s="180"/>
      <c r="X89" s="180"/>
      <c r="Y89" s="180"/>
      <c r="Z89" s="180"/>
      <c r="AA89" s="180"/>
      <c r="AB89" s="180"/>
      <c r="AC89" s="180"/>
      <c r="AD89" s="180"/>
      <c r="AE89" s="180"/>
    </row>
    <row r="90" spans="6:31" s="49" customFormat="1" x14ac:dyDescent="0.3">
      <c r="F90" s="180"/>
      <c r="G90" s="180"/>
      <c r="H90" s="180"/>
      <c r="I90" s="180"/>
      <c r="J90" s="180"/>
      <c r="K90" s="180"/>
      <c r="L90" s="180"/>
      <c r="M90" s="180"/>
      <c r="N90" s="180"/>
      <c r="O90" s="180"/>
      <c r="P90" s="180"/>
      <c r="Q90" s="180"/>
      <c r="R90" s="180"/>
      <c r="S90" s="180"/>
      <c r="T90" s="180"/>
      <c r="U90" s="180"/>
      <c r="V90" s="180"/>
      <c r="W90" s="180"/>
      <c r="X90" s="180"/>
      <c r="Y90" s="180"/>
      <c r="Z90" s="180"/>
      <c r="AA90" s="180"/>
      <c r="AB90" s="180"/>
      <c r="AC90" s="180"/>
      <c r="AD90" s="180"/>
      <c r="AE90" s="180"/>
    </row>
  </sheetData>
  <sheetProtection algorithmName="SHA-512" hashValue="48F1CsbeDc9B8qturXba/qclQhFRiiaTABDD0pdJwt3DJGy+xTlzrx0mpPC6GSWOR/pWWL1WrxdlxHivpzF2QA==" saltValue="fQKY3QEO7OrThvCC8y3kQA==" spinCount="100000" sheet="1" objects="1" scenarios="1"/>
  <mergeCells count="2">
    <mergeCell ref="B1:D1"/>
    <mergeCell ref="B2:D2"/>
  </mergeCells>
  <pageMargins left="0.5" right="0.5" top="0.5" bottom="0.5" header="0.05" footer="0.05"/>
  <pageSetup orientation="landscape" r:id="rId1"/>
  <headerFooter>
    <oddHeader>&amp;LWater Supply Plan: Supporting Tables</oddHeader>
    <oddFooter>&amp;LWorksheet 1:
Retail Wholesale Agreements&amp;R&amp;N</odd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DEDBB4-D19E-4E50-B118-91492C3FC337}">
  <dimension ref="A1:CL40"/>
  <sheetViews>
    <sheetView workbookViewId="0"/>
  </sheetViews>
  <sheetFormatPr defaultColWidth="9.109375" defaultRowHeight="14.4" x14ac:dyDescent="0.3"/>
  <cols>
    <col min="1" max="1" width="34.44140625" style="14" customWidth="1"/>
    <col min="2" max="2" width="24" style="14" customWidth="1"/>
    <col min="3" max="7" width="13.44140625" style="14" customWidth="1"/>
    <col min="8" max="8" width="19.6640625" style="14" customWidth="1"/>
    <col min="9" max="9" width="17.5546875" style="14" customWidth="1"/>
    <col min="10" max="10" width="28.44140625" style="21" customWidth="1"/>
    <col min="11" max="11" width="27.109375" style="21" customWidth="1"/>
    <col min="12" max="37" width="9.109375" style="21"/>
    <col min="38" max="90" width="9.109375" style="19"/>
    <col min="91" max="16384" width="9.109375" style="14"/>
  </cols>
  <sheetData>
    <row r="1" spans="1:26" s="82" customFormat="1" ht="288.75" customHeight="1" x14ac:dyDescent="0.3">
      <c r="A1" s="101" t="s">
        <v>997</v>
      </c>
      <c r="B1" s="427" t="s">
        <v>973</v>
      </c>
      <c r="C1" s="428"/>
      <c r="D1" s="428"/>
      <c r="E1" s="428"/>
      <c r="F1" s="428"/>
      <c r="G1" s="428"/>
      <c r="H1" s="428"/>
      <c r="I1" s="429"/>
      <c r="J1" s="65"/>
      <c r="K1" s="65"/>
      <c r="L1" s="69"/>
      <c r="M1" s="69"/>
      <c r="N1" s="69"/>
      <c r="O1" s="69"/>
      <c r="P1" s="69"/>
      <c r="Q1" s="69"/>
      <c r="R1" s="69"/>
      <c r="S1" s="69"/>
      <c r="T1" s="69"/>
      <c r="U1" s="69"/>
      <c r="V1" s="69"/>
      <c r="W1" s="69"/>
      <c r="X1" s="69"/>
      <c r="Y1" s="69"/>
      <c r="Z1" s="69"/>
    </row>
    <row r="2" spans="1:26" s="71" customFormat="1" ht="76.5" customHeight="1" x14ac:dyDescent="0.3">
      <c r="A2" s="72"/>
      <c r="B2" s="430" t="s">
        <v>242</v>
      </c>
      <c r="C2" s="431"/>
      <c r="D2" s="431"/>
      <c r="E2" s="431"/>
      <c r="F2" s="431"/>
      <c r="G2" s="72"/>
      <c r="H2" s="72"/>
      <c r="I2" s="66"/>
      <c r="J2" s="66"/>
      <c r="K2" s="66"/>
      <c r="L2" s="66"/>
      <c r="M2" s="66"/>
      <c r="N2" s="66"/>
      <c r="O2" s="66"/>
      <c r="P2" s="66"/>
      <c r="Q2" s="66"/>
      <c r="R2" s="66"/>
      <c r="S2" s="66"/>
      <c r="T2" s="66"/>
      <c r="U2" s="66"/>
      <c r="V2" s="66"/>
      <c r="W2" s="66"/>
      <c r="X2" s="66"/>
      <c r="Y2" s="66"/>
      <c r="Z2" s="66"/>
    </row>
    <row r="3" spans="1:26" s="1" customFormat="1" ht="64.5" customHeight="1" thickBot="1" x14ac:dyDescent="0.35">
      <c r="A3" s="354" t="s">
        <v>244</v>
      </c>
      <c r="B3" s="354" t="s">
        <v>20</v>
      </c>
      <c r="C3" s="356" t="s">
        <v>21</v>
      </c>
      <c r="D3" s="356" t="s">
        <v>22</v>
      </c>
      <c r="E3" s="356" t="s">
        <v>23</v>
      </c>
      <c r="F3" s="356" t="s">
        <v>716</v>
      </c>
      <c r="G3" s="356" t="s">
        <v>717</v>
      </c>
      <c r="H3" s="356" t="s">
        <v>718</v>
      </c>
      <c r="I3" s="356" t="s">
        <v>719</v>
      </c>
      <c r="J3" s="356" t="s">
        <v>455</v>
      </c>
      <c r="K3" s="385" t="s">
        <v>19</v>
      </c>
      <c r="L3" s="21"/>
      <c r="M3" s="21"/>
      <c r="N3" s="21"/>
      <c r="O3" s="21"/>
      <c r="P3" s="21"/>
      <c r="Q3" s="21"/>
      <c r="R3" s="21"/>
      <c r="S3" s="21"/>
      <c r="T3" s="21"/>
      <c r="U3" s="21"/>
      <c r="V3" s="21"/>
      <c r="W3" s="21"/>
      <c r="X3" s="21"/>
      <c r="Y3" s="21"/>
      <c r="Z3" s="21"/>
    </row>
    <row r="4" spans="1:26" ht="30" thickTop="1" thickBot="1" x14ac:dyDescent="0.35">
      <c r="A4" s="263" t="s">
        <v>31</v>
      </c>
      <c r="B4" s="264" t="s">
        <v>24</v>
      </c>
      <c r="C4" s="265">
        <f>+SUM(C5:C23)</f>
        <v>0</v>
      </c>
      <c r="D4" s="265">
        <f>+SUM(D5:D23)</f>
        <v>0</v>
      </c>
      <c r="E4" s="265">
        <f>+SUM(E5:E23)</f>
        <v>0</v>
      </c>
      <c r="F4" s="264" t="s">
        <v>25</v>
      </c>
      <c r="G4" s="264" t="s">
        <v>25</v>
      </c>
      <c r="H4" s="264" t="s">
        <v>25</v>
      </c>
      <c r="I4" s="264" t="s">
        <v>25</v>
      </c>
      <c r="J4" s="264" t="s">
        <v>25</v>
      </c>
      <c r="K4" s="106"/>
    </row>
    <row r="5" spans="1:26" ht="15.6" thickTop="1" thickBot="1" x14ac:dyDescent="0.35">
      <c r="A5" s="102"/>
      <c r="B5" s="103"/>
      <c r="C5" s="104"/>
      <c r="D5" s="104"/>
      <c r="E5" s="104"/>
      <c r="F5" s="104"/>
      <c r="G5" s="104"/>
      <c r="H5" s="104"/>
      <c r="I5" s="104"/>
      <c r="J5" s="134"/>
      <c r="K5" s="102"/>
    </row>
    <row r="6" spans="1:26" ht="15.6" thickTop="1" thickBot="1" x14ac:dyDescent="0.35">
      <c r="A6" s="102"/>
      <c r="B6" s="103"/>
      <c r="C6" s="104"/>
      <c r="D6" s="104"/>
      <c r="E6" s="104"/>
      <c r="F6" s="104"/>
      <c r="G6" s="104"/>
      <c r="H6" s="104"/>
      <c r="I6" s="104"/>
      <c r="J6" s="134"/>
      <c r="K6" s="102"/>
    </row>
    <row r="7" spans="1:26" ht="15.6" thickTop="1" thickBot="1" x14ac:dyDescent="0.35">
      <c r="A7" s="102"/>
      <c r="B7" s="103"/>
      <c r="C7" s="104"/>
      <c r="D7" s="104"/>
      <c r="E7" s="104"/>
      <c r="F7" s="104"/>
      <c r="G7" s="104"/>
      <c r="H7" s="104"/>
      <c r="I7" s="104"/>
      <c r="J7" s="134"/>
      <c r="K7" s="102"/>
    </row>
    <row r="8" spans="1:26" ht="15.6" thickTop="1" thickBot="1" x14ac:dyDescent="0.35">
      <c r="A8" s="102"/>
      <c r="B8" s="103"/>
      <c r="C8" s="104"/>
      <c r="D8" s="104"/>
      <c r="E8" s="104"/>
      <c r="F8" s="104"/>
      <c r="G8" s="104"/>
      <c r="H8" s="104"/>
      <c r="I8" s="104"/>
      <c r="J8" s="134"/>
      <c r="K8" s="102"/>
    </row>
    <row r="9" spans="1:26" ht="15.6" thickTop="1" thickBot="1" x14ac:dyDescent="0.35">
      <c r="A9" s="102"/>
      <c r="B9" s="103"/>
      <c r="C9" s="104"/>
      <c r="D9" s="104"/>
      <c r="E9" s="104"/>
      <c r="F9" s="104"/>
      <c r="G9" s="104"/>
      <c r="H9" s="104"/>
      <c r="I9" s="104"/>
      <c r="J9" s="134"/>
      <c r="K9" s="102"/>
    </row>
    <row r="10" spans="1:26" ht="15.6" thickTop="1" thickBot="1" x14ac:dyDescent="0.35">
      <c r="A10" s="102"/>
      <c r="B10" s="103"/>
      <c r="C10" s="104"/>
      <c r="D10" s="104"/>
      <c r="E10" s="104"/>
      <c r="F10" s="104"/>
      <c r="G10" s="104"/>
      <c r="H10" s="104"/>
      <c r="I10" s="104"/>
      <c r="J10" s="134"/>
      <c r="K10" s="102"/>
    </row>
    <row r="11" spans="1:26" ht="15.6" thickTop="1" thickBot="1" x14ac:dyDescent="0.35">
      <c r="A11" s="102"/>
      <c r="B11" s="103"/>
      <c r="C11" s="105"/>
      <c r="D11" s="105"/>
      <c r="E11" s="105"/>
      <c r="F11" s="105"/>
      <c r="G11" s="105"/>
      <c r="H11" s="105"/>
      <c r="I11" s="105"/>
      <c r="J11" s="135"/>
      <c r="K11" s="102"/>
    </row>
    <row r="12" spans="1:26" ht="15.6" thickTop="1" thickBot="1" x14ac:dyDescent="0.35">
      <c r="A12" s="102"/>
      <c r="B12" s="103"/>
      <c r="C12" s="105"/>
      <c r="D12" s="105"/>
      <c r="E12" s="105"/>
      <c r="F12" s="105"/>
      <c r="G12" s="105"/>
      <c r="H12" s="105"/>
      <c r="I12" s="105"/>
      <c r="J12" s="135"/>
      <c r="K12" s="102"/>
    </row>
    <row r="13" spans="1:26" ht="15.6" thickTop="1" thickBot="1" x14ac:dyDescent="0.35">
      <c r="A13" s="102"/>
      <c r="B13" s="103"/>
      <c r="C13" s="105"/>
      <c r="D13" s="105"/>
      <c r="E13" s="105"/>
      <c r="F13" s="105"/>
      <c r="G13" s="105"/>
      <c r="H13" s="105"/>
      <c r="I13" s="105"/>
      <c r="J13" s="135"/>
      <c r="K13" s="102"/>
    </row>
    <row r="14" spans="1:26" ht="15.6" thickTop="1" thickBot="1" x14ac:dyDescent="0.35">
      <c r="A14" s="102"/>
      <c r="B14" s="103"/>
      <c r="C14" s="104"/>
      <c r="D14" s="104"/>
      <c r="E14" s="104"/>
      <c r="F14" s="104"/>
      <c r="G14" s="104"/>
      <c r="H14" s="104"/>
      <c r="I14" s="104"/>
      <c r="J14" s="134"/>
      <c r="K14" s="102"/>
    </row>
    <row r="15" spans="1:26" ht="15.6" thickTop="1" thickBot="1" x14ac:dyDescent="0.35">
      <c r="A15" s="102"/>
      <c r="B15" s="103"/>
      <c r="C15" s="104"/>
      <c r="D15" s="104"/>
      <c r="E15" s="104"/>
      <c r="F15" s="104"/>
      <c r="G15" s="104"/>
      <c r="H15" s="104"/>
      <c r="I15" s="104"/>
      <c r="J15" s="134"/>
      <c r="K15" s="102"/>
    </row>
    <row r="16" spans="1:26" ht="15.6" thickTop="1" thickBot="1" x14ac:dyDescent="0.35">
      <c r="A16" s="102"/>
      <c r="B16" s="103"/>
      <c r="C16" s="104"/>
      <c r="D16" s="104"/>
      <c r="E16" s="104"/>
      <c r="F16" s="104"/>
      <c r="G16" s="104"/>
      <c r="H16" s="104"/>
      <c r="I16" s="104"/>
      <c r="J16" s="134"/>
      <c r="K16" s="102"/>
    </row>
    <row r="17" spans="1:37" ht="15.6" thickTop="1" thickBot="1" x14ac:dyDescent="0.35">
      <c r="A17" s="102"/>
      <c r="B17" s="103"/>
      <c r="C17" s="104"/>
      <c r="D17" s="104"/>
      <c r="E17" s="104"/>
      <c r="F17" s="104"/>
      <c r="G17" s="104"/>
      <c r="H17" s="104"/>
      <c r="I17" s="104"/>
      <c r="J17" s="134"/>
      <c r="K17" s="104"/>
    </row>
    <row r="18" spans="1:37" ht="15.6" thickTop="1" thickBot="1" x14ac:dyDescent="0.35">
      <c r="A18" s="102"/>
      <c r="B18" s="103"/>
      <c r="C18" s="104"/>
      <c r="D18" s="104"/>
      <c r="E18" s="104"/>
      <c r="F18" s="104"/>
      <c r="G18" s="104"/>
      <c r="H18" s="104"/>
      <c r="I18" s="104"/>
      <c r="J18" s="134"/>
      <c r="K18" s="104"/>
    </row>
    <row r="19" spans="1:37" ht="15.6" thickTop="1" thickBot="1" x14ac:dyDescent="0.35">
      <c r="A19" s="102"/>
      <c r="B19" s="103"/>
      <c r="C19" s="104"/>
      <c r="D19" s="104"/>
      <c r="E19" s="104"/>
      <c r="F19" s="104"/>
      <c r="G19" s="104"/>
      <c r="H19" s="104"/>
      <c r="I19" s="104"/>
      <c r="J19" s="134"/>
      <c r="K19" s="104"/>
    </row>
    <row r="20" spans="1:37" ht="15.6" thickTop="1" thickBot="1" x14ac:dyDescent="0.35">
      <c r="A20" s="102"/>
      <c r="B20" s="103"/>
      <c r="C20" s="104"/>
      <c r="D20" s="104"/>
      <c r="E20" s="104"/>
      <c r="F20" s="104"/>
      <c r="G20" s="104"/>
      <c r="H20" s="104"/>
      <c r="I20" s="104"/>
      <c r="J20" s="134"/>
      <c r="K20" s="104"/>
    </row>
    <row r="21" spans="1:37" ht="15.6" thickTop="1" thickBot="1" x14ac:dyDescent="0.35">
      <c r="A21" s="102"/>
      <c r="B21" s="103"/>
      <c r="C21" s="104"/>
      <c r="D21" s="104"/>
      <c r="E21" s="104"/>
      <c r="F21" s="104"/>
      <c r="G21" s="104"/>
      <c r="H21" s="104"/>
      <c r="I21" s="104"/>
      <c r="J21" s="134"/>
      <c r="K21" s="104"/>
    </row>
    <row r="22" spans="1:37" ht="15.6" thickTop="1" thickBot="1" x14ac:dyDescent="0.35">
      <c r="A22" s="102"/>
      <c r="B22" s="103"/>
      <c r="C22" s="104"/>
      <c r="D22" s="104"/>
      <c r="E22" s="104"/>
      <c r="F22" s="104"/>
      <c r="G22" s="104"/>
      <c r="H22" s="104"/>
      <c r="I22" s="104"/>
      <c r="J22" s="134"/>
      <c r="K22" s="104"/>
    </row>
    <row r="23" spans="1:37" ht="15" thickTop="1" x14ac:dyDescent="0.3">
      <c r="A23" s="386"/>
      <c r="B23" s="387"/>
      <c r="C23" s="370"/>
      <c r="D23" s="370"/>
      <c r="E23" s="370"/>
      <c r="F23" s="370"/>
      <c r="G23" s="370"/>
      <c r="H23" s="370"/>
      <c r="I23" s="370"/>
      <c r="J23" s="366"/>
      <c r="K23" s="370"/>
    </row>
    <row r="24" spans="1:37" s="19" customFormat="1" x14ac:dyDescent="0.3">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row>
    <row r="25" spans="1:37" s="19" customFormat="1" x14ac:dyDescent="0.3">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row>
    <row r="26" spans="1:37" s="19" customFormat="1" x14ac:dyDescent="0.3">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row>
    <row r="27" spans="1:37" s="19" customFormat="1" x14ac:dyDescent="0.3">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row>
    <row r="28" spans="1:37" s="19" customFormat="1" x14ac:dyDescent="0.3">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row>
    <row r="29" spans="1:37" s="19" customFormat="1" x14ac:dyDescent="0.3">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row>
    <row r="30" spans="1:37" s="19" customFormat="1" x14ac:dyDescent="0.3">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row>
    <row r="31" spans="1:37" s="19" customFormat="1" x14ac:dyDescent="0.3">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row>
    <row r="32" spans="1:37" s="19" customFormat="1" x14ac:dyDescent="0.3">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row>
    <row r="33" spans="10:37" s="19" customFormat="1" x14ac:dyDescent="0.3">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row>
    <row r="34" spans="10:37" s="19" customFormat="1" x14ac:dyDescent="0.3">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row>
    <row r="35" spans="10:37" s="19" customFormat="1" x14ac:dyDescent="0.3">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row>
    <row r="36" spans="10:37" s="19" customFormat="1" x14ac:dyDescent="0.3">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row>
    <row r="37" spans="10:37" s="19" customFormat="1" x14ac:dyDescent="0.3">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row>
    <row r="38" spans="10:37" s="19" customFormat="1" x14ac:dyDescent="0.3">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row>
    <row r="39" spans="10:37" s="19" customFormat="1" x14ac:dyDescent="0.3">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row>
    <row r="40" spans="10:37" s="19" customFormat="1" x14ac:dyDescent="0.3">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row>
  </sheetData>
  <sheetProtection algorithmName="SHA-512" hashValue="d5dZc8u0K0ha+RIJSU1pPlabElYZh8iKzzIRHYBRJ6eCcoKXt9CXcLWKPp37OKyLiE4T6urLMs9TX1AqPjnL2g==" saltValue="x/PVWbVATBNEBTvK2hTy6Q==" spinCount="100000" sheet="1" objects="1" scenarios="1"/>
  <mergeCells count="2">
    <mergeCell ref="B1:I1"/>
    <mergeCell ref="B2:F2"/>
  </mergeCells>
  <pageMargins left="0.5" right="0.5" top="0.5" bottom="0.5" header="0.05" footer="0.05"/>
  <pageSetup orientation="landscape" r:id="rId1"/>
  <headerFooter>
    <oddHeader>&amp;LWater Supply Plan: Supporting Tables</oddHeader>
    <oddFooter>&amp;LTable 2:
Meters - Customer Data&amp;R&amp;P</oddFooter>
  </headerFooter>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BF834D22-D1CF-4820-B044-7B816CD42547}">
          <x14:formula1>
            <xm:f>Dropdown_Lists!$C$3:$C$11</xm:f>
          </x14:formula1>
          <xm:sqref>B5:B10 B26:B43 B14:B24</xm:sqref>
        </x14:dataValidation>
        <x14:dataValidation type="list" allowBlank="1" showInputMessage="1" showErrorMessage="1" xr:uid="{40B30366-2ED9-49D7-8B3E-68668BC91006}">
          <x14:formula1>
            <xm:f>Dropdown_Lists!$B$3:$B$11</xm:f>
          </x14:formula1>
          <xm:sqref>A5:A23</xm:sqref>
        </x14:dataValidation>
        <x14:dataValidation type="list" allowBlank="1" showInputMessage="1" showErrorMessage="1" xr:uid="{DE6CE3EC-AF83-48C1-A892-5E811922E6AA}">
          <x14:formula1>
            <xm:f>Dropdown_Lists!$D$3:$D$4</xm:f>
          </x14:formula1>
          <xm:sqref>J5:J23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FE2822-1BA8-4279-B929-B8E3B804731B}">
  <dimension ref="A1:CG28"/>
  <sheetViews>
    <sheetView workbookViewId="0"/>
  </sheetViews>
  <sheetFormatPr defaultColWidth="8.88671875" defaultRowHeight="14.4" x14ac:dyDescent="0.3"/>
  <cols>
    <col min="1" max="1" width="41.88671875" style="16" customWidth="1"/>
    <col min="2" max="2" width="31.109375" style="16" customWidth="1"/>
    <col min="3" max="3" width="12.33203125" style="16" customWidth="1"/>
    <col min="4" max="4" width="22.88671875" style="16" customWidth="1"/>
    <col min="5" max="5" width="11.5546875" style="16" customWidth="1"/>
    <col min="6" max="6" width="14.33203125" style="16" customWidth="1"/>
    <col min="7" max="7" width="14.5546875" style="16" customWidth="1"/>
    <col min="8" max="8" width="13.6640625" style="16" customWidth="1"/>
    <col min="9" max="9" width="22.6640625" style="18" customWidth="1"/>
    <col min="10" max="10" width="19.88671875" style="18" customWidth="1"/>
    <col min="11" max="40" width="8.88671875" style="18"/>
    <col min="41" max="85" width="8.88671875" style="15"/>
    <col min="86" max="16384" width="8.88671875" style="16"/>
  </cols>
  <sheetData>
    <row r="1" spans="1:15" s="77" customFormat="1" ht="199.5" customHeight="1" x14ac:dyDescent="0.3">
      <c r="A1" s="101" t="s">
        <v>996</v>
      </c>
      <c r="B1" s="432" t="s">
        <v>974</v>
      </c>
      <c r="C1" s="428"/>
      <c r="D1" s="428"/>
      <c r="E1" s="428"/>
      <c r="F1" s="428"/>
      <c r="G1" s="428"/>
      <c r="H1" s="428"/>
      <c r="I1" s="429"/>
      <c r="J1" s="74"/>
      <c r="K1" s="92"/>
      <c r="L1" s="92"/>
      <c r="M1" s="92"/>
      <c r="N1" s="92"/>
      <c r="O1" s="92"/>
    </row>
    <row r="2" spans="1:15" s="81" customFormat="1" ht="91.5" customHeight="1" x14ac:dyDescent="0.3">
      <c r="A2" s="78"/>
      <c r="B2" s="430" t="s">
        <v>456</v>
      </c>
      <c r="C2" s="431"/>
      <c r="D2" s="431"/>
      <c r="E2" s="431"/>
      <c r="F2" s="79"/>
      <c r="G2" s="79"/>
      <c r="H2" s="79"/>
      <c r="I2" s="80"/>
      <c r="J2" s="78"/>
      <c r="K2" s="78"/>
      <c r="L2" s="78"/>
      <c r="M2" s="78"/>
      <c r="N2" s="78"/>
      <c r="O2" s="78"/>
    </row>
    <row r="3" spans="1:15" s="2" customFormat="1" ht="95.25" customHeight="1" thickBot="1" x14ac:dyDescent="0.35">
      <c r="A3" s="376" t="s">
        <v>17</v>
      </c>
      <c r="B3" s="376" t="s">
        <v>720</v>
      </c>
      <c r="C3" s="376" t="s">
        <v>18</v>
      </c>
      <c r="D3" s="376" t="s">
        <v>721</v>
      </c>
      <c r="E3" s="377" t="s">
        <v>716</v>
      </c>
      <c r="F3" s="377" t="s">
        <v>722</v>
      </c>
      <c r="G3" s="377" t="s">
        <v>718</v>
      </c>
      <c r="H3" s="374" t="s">
        <v>719</v>
      </c>
      <c r="I3" s="356" t="s">
        <v>455</v>
      </c>
      <c r="J3" s="378" t="s">
        <v>19</v>
      </c>
      <c r="K3" s="18"/>
      <c r="L3" s="18"/>
      <c r="M3" s="18"/>
      <c r="N3" s="18"/>
      <c r="O3" s="18"/>
    </row>
    <row r="4" spans="1:15" s="17" customFormat="1" ht="15.6" thickTop="1" thickBot="1" x14ac:dyDescent="0.35">
      <c r="A4" s="107"/>
      <c r="B4" s="107"/>
      <c r="C4" s="108"/>
      <c r="D4" s="107"/>
      <c r="E4" s="109"/>
      <c r="F4" s="110"/>
      <c r="G4" s="110"/>
      <c r="H4" s="110"/>
      <c r="I4" s="136"/>
      <c r="J4" s="111"/>
      <c r="K4" s="93"/>
      <c r="L4" s="93"/>
      <c r="M4" s="93"/>
      <c r="N4" s="93"/>
      <c r="O4" s="93"/>
    </row>
    <row r="5" spans="1:15" s="17" customFormat="1" ht="15.6" thickTop="1" thickBot="1" x14ac:dyDescent="0.35">
      <c r="A5" s="107"/>
      <c r="B5" s="107"/>
      <c r="C5" s="108"/>
      <c r="D5" s="107"/>
      <c r="E5" s="109"/>
      <c r="F5" s="110"/>
      <c r="G5" s="110"/>
      <c r="H5" s="110"/>
      <c r="I5" s="136"/>
      <c r="J5" s="111"/>
      <c r="K5" s="93"/>
      <c r="L5" s="93"/>
      <c r="M5" s="93"/>
      <c r="N5" s="93"/>
      <c r="O5" s="93"/>
    </row>
    <row r="6" spans="1:15" s="17" customFormat="1" ht="15.6" thickTop="1" thickBot="1" x14ac:dyDescent="0.35">
      <c r="A6" s="107"/>
      <c r="B6" s="107"/>
      <c r="C6" s="108"/>
      <c r="D6" s="107"/>
      <c r="E6" s="109"/>
      <c r="F6" s="110"/>
      <c r="G6" s="110"/>
      <c r="H6" s="110"/>
      <c r="I6" s="136"/>
      <c r="J6" s="111"/>
      <c r="K6" s="93"/>
      <c r="L6" s="93"/>
      <c r="M6" s="93"/>
      <c r="N6" s="93"/>
      <c r="O6" s="93"/>
    </row>
    <row r="7" spans="1:15" s="17" customFormat="1" ht="15.6" thickTop="1" thickBot="1" x14ac:dyDescent="0.35">
      <c r="A7" s="107"/>
      <c r="B7" s="107"/>
      <c r="C7" s="108"/>
      <c r="D7" s="107"/>
      <c r="E7" s="109"/>
      <c r="F7" s="110"/>
      <c r="G7" s="110"/>
      <c r="H7" s="110"/>
      <c r="I7" s="136"/>
      <c r="J7" s="111"/>
      <c r="K7" s="93"/>
      <c r="L7" s="93"/>
      <c r="M7" s="93"/>
      <c r="N7" s="93"/>
      <c r="O7" s="93"/>
    </row>
    <row r="8" spans="1:15" s="17" customFormat="1" ht="15.6" thickTop="1" thickBot="1" x14ac:dyDescent="0.35">
      <c r="A8" s="107"/>
      <c r="B8" s="107"/>
      <c r="C8" s="108"/>
      <c r="D8" s="107"/>
      <c r="E8" s="109"/>
      <c r="F8" s="110"/>
      <c r="G8" s="110"/>
      <c r="H8" s="110"/>
      <c r="I8" s="136"/>
      <c r="J8" s="111"/>
      <c r="K8" s="93"/>
      <c r="L8" s="93"/>
      <c r="M8" s="93"/>
      <c r="N8" s="93"/>
      <c r="O8" s="93"/>
    </row>
    <row r="9" spans="1:15" s="17" customFormat="1" ht="15.6" thickTop="1" thickBot="1" x14ac:dyDescent="0.35">
      <c r="A9" s="112"/>
      <c r="B9" s="107"/>
      <c r="C9" s="113"/>
      <c r="D9" s="107"/>
      <c r="E9" s="109"/>
      <c r="F9" s="110"/>
      <c r="G9" s="110"/>
      <c r="H9" s="110"/>
      <c r="I9" s="136"/>
      <c r="J9" s="111"/>
      <c r="K9" s="93"/>
      <c r="L9" s="93"/>
      <c r="M9" s="93"/>
      <c r="N9" s="93"/>
      <c r="O9" s="93"/>
    </row>
    <row r="10" spans="1:15" s="17" customFormat="1" ht="15.6" thickTop="1" thickBot="1" x14ac:dyDescent="0.35">
      <c r="A10" s="107"/>
      <c r="B10" s="107"/>
      <c r="C10" s="108"/>
      <c r="D10" s="107"/>
      <c r="E10" s="109"/>
      <c r="F10" s="110"/>
      <c r="G10" s="110"/>
      <c r="H10" s="110"/>
      <c r="I10" s="136"/>
      <c r="J10" s="111"/>
      <c r="K10" s="93"/>
      <c r="L10" s="93"/>
      <c r="M10" s="93"/>
      <c r="N10" s="93"/>
      <c r="O10" s="93"/>
    </row>
    <row r="11" spans="1:15" s="17" customFormat="1" ht="15.6" thickTop="1" thickBot="1" x14ac:dyDescent="0.35">
      <c r="A11" s="107"/>
      <c r="B11" s="107"/>
      <c r="C11" s="108"/>
      <c r="D11" s="107"/>
      <c r="E11" s="109"/>
      <c r="F11" s="110"/>
      <c r="G11" s="110"/>
      <c r="H11" s="110"/>
      <c r="I11" s="136"/>
      <c r="J11" s="111"/>
      <c r="K11" s="93"/>
      <c r="L11" s="93"/>
      <c r="M11" s="93"/>
      <c r="N11" s="93"/>
      <c r="O11" s="93"/>
    </row>
    <row r="12" spans="1:15" s="17" customFormat="1" ht="15.6" thickTop="1" thickBot="1" x14ac:dyDescent="0.35">
      <c r="A12" s="107"/>
      <c r="B12" s="107"/>
      <c r="C12" s="108"/>
      <c r="D12" s="107"/>
      <c r="E12" s="109"/>
      <c r="F12" s="110"/>
      <c r="G12" s="110"/>
      <c r="H12" s="110"/>
      <c r="I12" s="136"/>
      <c r="J12" s="111"/>
      <c r="K12" s="93"/>
      <c r="L12" s="93"/>
      <c r="M12" s="93"/>
      <c r="N12" s="93"/>
      <c r="O12" s="93"/>
    </row>
    <row r="13" spans="1:15" s="17" customFormat="1" ht="15.6" thickTop="1" thickBot="1" x14ac:dyDescent="0.35">
      <c r="A13" s="107"/>
      <c r="B13" s="107"/>
      <c r="C13" s="108"/>
      <c r="D13" s="107"/>
      <c r="E13" s="109"/>
      <c r="F13" s="110"/>
      <c r="G13" s="110"/>
      <c r="H13" s="110"/>
      <c r="I13" s="136"/>
      <c r="J13" s="111"/>
      <c r="K13" s="93"/>
      <c r="L13" s="93"/>
      <c r="M13" s="93"/>
      <c r="N13" s="93"/>
      <c r="O13" s="93"/>
    </row>
    <row r="14" spans="1:15" s="17" customFormat="1" ht="15.6" thickTop="1" thickBot="1" x14ac:dyDescent="0.35">
      <c r="A14" s="107"/>
      <c r="B14" s="107"/>
      <c r="C14" s="108"/>
      <c r="D14" s="107"/>
      <c r="E14" s="109"/>
      <c r="F14" s="110"/>
      <c r="G14" s="110"/>
      <c r="H14" s="110"/>
      <c r="I14" s="136"/>
      <c r="J14" s="111"/>
      <c r="K14" s="93"/>
      <c r="L14" s="93"/>
      <c r="M14" s="93"/>
      <c r="N14" s="93"/>
      <c r="O14" s="93"/>
    </row>
    <row r="15" spans="1:15" s="17" customFormat="1" ht="15.6" thickTop="1" thickBot="1" x14ac:dyDescent="0.35">
      <c r="A15" s="107"/>
      <c r="B15" s="107"/>
      <c r="C15" s="108"/>
      <c r="D15" s="107"/>
      <c r="E15" s="109"/>
      <c r="F15" s="110"/>
      <c r="G15" s="110"/>
      <c r="H15" s="110"/>
      <c r="I15" s="136"/>
      <c r="J15" s="111"/>
      <c r="K15" s="93"/>
      <c r="L15" s="93"/>
      <c r="M15" s="93"/>
      <c r="N15" s="93"/>
      <c r="O15" s="93"/>
    </row>
    <row r="16" spans="1:15" s="17" customFormat="1" ht="15.6" thickTop="1" thickBot="1" x14ac:dyDescent="0.35">
      <c r="A16" s="107"/>
      <c r="B16" s="107"/>
      <c r="C16" s="108"/>
      <c r="D16" s="107"/>
      <c r="E16" s="109"/>
      <c r="F16" s="110"/>
      <c r="G16" s="110"/>
      <c r="H16" s="110"/>
      <c r="I16" s="136"/>
      <c r="J16" s="111"/>
      <c r="K16" s="93"/>
      <c r="L16" s="93"/>
      <c r="M16" s="93"/>
      <c r="N16" s="93"/>
      <c r="O16" s="93"/>
    </row>
    <row r="17" spans="1:40" s="17" customFormat="1" ht="15.6" thickTop="1" thickBot="1" x14ac:dyDescent="0.35">
      <c r="A17" s="107"/>
      <c r="B17" s="107"/>
      <c r="C17" s="108"/>
      <c r="D17" s="107"/>
      <c r="E17" s="109"/>
      <c r="F17" s="110"/>
      <c r="G17" s="110"/>
      <c r="H17" s="110"/>
      <c r="I17" s="136"/>
      <c r="J17" s="111"/>
      <c r="K17" s="93"/>
      <c r="L17" s="93"/>
      <c r="M17" s="93"/>
      <c r="N17" s="93"/>
      <c r="O17" s="93"/>
    </row>
    <row r="18" spans="1:40" s="17" customFormat="1" ht="15.6" thickTop="1" thickBot="1" x14ac:dyDescent="0.35">
      <c r="A18" s="107"/>
      <c r="B18" s="107"/>
      <c r="C18" s="108"/>
      <c r="D18" s="107"/>
      <c r="E18" s="109"/>
      <c r="F18" s="110"/>
      <c r="G18" s="110"/>
      <c r="H18" s="110"/>
      <c r="I18" s="136"/>
      <c r="J18" s="111"/>
      <c r="K18" s="93"/>
      <c r="L18" s="93"/>
      <c r="M18" s="93"/>
      <c r="N18" s="93"/>
      <c r="O18" s="93"/>
    </row>
    <row r="19" spans="1:40" s="17" customFormat="1" ht="15.6" thickTop="1" thickBot="1" x14ac:dyDescent="0.35">
      <c r="A19" s="107"/>
      <c r="B19" s="107"/>
      <c r="C19" s="108"/>
      <c r="D19" s="107"/>
      <c r="E19" s="109"/>
      <c r="F19" s="110"/>
      <c r="G19" s="110"/>
      <c r="H19" s="110"/>
      <c r="I19" s="136"/>
      <c r="J19" s="111"/>
      <c r="K19" s="93"/>
      <c r="L19" s="93"/>
      <c r="M19" s="93"/>
      <c r="N19" s="93"/>
      <c r="O19" s="93"/>
    </row>
    <row r="20" spans="1:40" s="17" customFormat="1" ht="15.6" thickTop="1" thickBot="1" x14ac:dyDescent="0.35">
      <c r="A20" s="107"/>
      <c r="B20" s="107"/>
      <c r="C20" s="108"/>
      <c r="D20" s="107"/>
      <c r="E20" s="109"/>
      <c r="F20" s="110"/>
      <c r="G20" s="110"/>
      <c r="H20" s="110"/>
      <c r="I20" s="136"/>
      <c r="J20" s="111"/>
      <c r="K20" s="93"/>
      <c r="L20" s="93"/>
      <c r="M20" s="93"/>
      <c r="N20" s="93"/>
      <c r="O20" s="93"/>
    </row>
    <row r="21" spans="1:40" s="17" customFormat="1" ht="15.6" thickTop="1" thickBot="1" x14ac:dyDescent="0.35">
      <c r="A21" s="107"/>
      <c r="B21" s="107"/>
      <c r="C21" s="108"/>
      <c r="D21" s="107"/>
      <c r="E21" s="109"/>
      <c r="F21" s="110"/>
      <c r="G21" s="110"/>
      <c r="H21" s="110"/>
      <c r="I21" s="136"/>
      <c r="J21" s="111"/>
      <c r="K21" s="93"/>
      <c r="L21" s="93"/>
      <c r="M21" s="93"/>
      <c r="N21" s="93"/>
      <c r="O21" s="93"/>
    </row>
    <row r="22" spans="1:40" s="17" customFormat="1" ht="15.6" thickTop="1" thickBot="1" x14ac:dyDescent="0.35">
      <c r="A22" s="107"/>
      <c r="B22" s="107"/>
      <c r="C22" s="108"/>
      <c r="D22" s="107"/>
      <c r="E22" s="109"/>
      <c r="F22" s="110"/>
      <c r="G22" s="110"/>
      <c r="H22" s="110"/>
      <c r="I22" s="136"/>
      <c r="J22" s="111"/>
      <c r="K22" s="93"/>
      <c r="L22" s="93"/>
      <c r="M22" s="93"/>
      <c r="N22" s="93"/>
      <c r="O22" s="93"/>
    </row>
    <row r="23" spans="1:40" s="17" customFormat="1" ht="15" thickTop="1" x14ac:dyDescent="0.3">
      <c r="A23" s="379"/>
      <c r="B23" s="379"/>
      <c r="C23" s="380"/>
      <c r="D23" s="379"/>
      <c r="E23" s="381"/>
      <c r="F23" s="382"/>
      <c r="G23" s="382"/>
      <c r="H23" s="382"/>
      <c r="I23" s="383"/>
      <c r="J23" s="384"/>
      <c r="K23" s="93"/>
      <c r="L23" s="93"/>
      <c r="M23" s="93"/>
      <c r="N23" s="93"/>
      <c r="O23" s="93"/>
    </row>
    <row r="24" spans="1:40" s="15" customFormat="1" x14ac:dyDescent="0.3">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row>
    <row r="25" spans="1:40" s="15" customFormat="1" x14ac:dyDescent="0.3">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row>
    <row r="26" spans="1:40" s="15" customFormat="1" x14ac:dyDescent="0.3">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c r="AI26" s="18"/>
      <c r="AJ26" s="18"/>
      <c r="AK26" s="18"/>
      <c r="AL26" s="18"/>
      <c r="AM26" s="18"/>
      <c r="AN26" s="18"/>
    </row>
    <row r="27" spans="1:40" s="15" customFormat="1" x14ac:dyDescent="0.3">
      <c r="I27" s="18"/>
      <c r="J27" s="18"/>
      <c r="K27" s="18"/>
      <c r="L27" s="18"/>
      <c r="M27" s="18"/>
      <c r="N27" s="18"/>
      <c r="O27" s="18"/>
      <c r="P27" s="18"/>
      <c r="Q27" s="18"/>
      <c r="R27" s="18"/>
      <c r="S27" s="18"/>
      <c r="T27" s="18"/>
      <c r="U27" s="18"/>
      <c r="V27" s="18"/>
      <c r="W27" s="18"/>
      <c r="X27" s="18"/>
      <c r="Y27" s="18"/>
      <c r="Z27" s="18"/>
      <c r="AA27" s="18"/>
      <c r="AB27" s="18"/>
      <c r="AC27" s="18"/>
      <c r="AD27" s="18"/>
      <c r="AE27" s="18"/>
      <c r="AF27" s="18"/>
      <c r="AG27" s="18"/>
      <c r="AH27" s="18"/>
      <c r="AI27" s="18"/>
      <c r="AJ27" s="18"/>
      <c r="AK27" s="18"/>
      <c r="AL27" s="18"/>
      <c r="AM27" s="18"/>
      <c r="AN27" s="18"/>
    </row>
    <row r="28" spans="1:40" s="15" customFormat="1" x14ac:dyDescent="0.3">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row>
  </sheetData>
  <sheetProtection algorithmName="SHA-512" hashValue="Qp6XUK5YkKjbGTyvtYaAwHx/KqxpFa8AjxUeWq0u5fNybLOVrcLpuvZouVBlSTCOdVGNK+ggqt1u5UcabXf1aw==" saltValue="m1WoNBjOqqKhpTXdX3j0zA==" spinCount="100000" sheet="1" objects="1" scenarios="1"/>
  <mergeCells count="2">
    <mergeCell ref="B2:E2"/>
    <mergeCell ref="B1:I1"/>
  </mergeCells>
  <pageMargins left="0.5" right="0.5" top="0.5" bottom="0.5" header="0.05" footer="0.05"/>
  <pageSetup orientation="landscape" r:id="rId1"/>
  <headerFooter>
    <oddHeader>&amp;LWater Supply Plan: Supporting Tables</oddHeader>
    <oddFooter>&amp;LTable 3:
Meters - Source Data&amp;R&amp;P</oddFooter>
  </headerFooter>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CC37130A-95DC-4D73-B773-C4D6570EC2DE}">
          <x14:formula1>
            <xm:f>Dropdown_Lists!$F$3:$F$11</xm:f>
          </x14:formula1>
          <xm:sqref>D4:D45</xm:sqref>
        </x14:dataValidation>
        <x14:dataValidation type="list" allowBlank="1" showInputMessage="1" showErrorMessage="1" xr:uid="{072AC797-BAF9-43F3-A5EF-6D2069D6970F}">
          <x14:formula1>
            <xm:f>Dropdown_Lists!$E$3:$E$12</xm:f>
          </x14:formula1>
          <xm:sqref>B4:B24 C24</xm:sqref>
        </x14:dataValidation>
        <x14:dataValidation type="list" allowBlank="1" showInputMessage="1" showErrorMessage="1" xr:uid="{29876D10-DDC6-443A-AAF2-60F9338BFFCB}">
          <x14:formula1>
            <xm:f>Dropdown_Lists!$D$3:$D$4</xm:f>
          </x14:formula1>
          <xm:sqref>I4:I23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8AB75-D1DF-49C1-B866-DB3BB400BC22}">
  <dimension ref="A1:BS55"/>
  <sheetViews>
    <sheetView topLeftCell="A2" workbookViewId="0">
      <selection activeCell="A4" sqref="A4"/>
    </sheetView>
  </sheetViews>
  <sheetFormatPr defaultColWidth="9.109375" defaultRowHeight="14.4" x14ac:dyDescent="0.3"/>
  <cols>
    <col min="1" max="1" width="17.33203125" style="26" customWidth="1"/>
    <col min="2" max="2" width="18.6640625" style="14" customWidth="1"/>
    <col min="3" max="3" width="23.88671875" style="14" customWidth="1"/>
    <col min="4" max="4" width="35.44140625" style="14" customWidth="1"/>
    <col min="5" max="5" width="30.5546875" style="14" customWidth="1"/>
    <col min="6" max="15" width="17.109375" style="14" customWidth="1"/>
    <col min="16" max="16" width="17.109375" style="21" customWidth="1"/>
    <col min="17" max="18" width="9.44140625" style="21" customWidth="1"/>
    <col min="19" max="49" width="9.109375" style="21"/>
    <col min="50" max="71" width="9.109375" style="19"/>
    <col min="72" max="16384" width="9.109375" style="14"/>
  </cols>
  <sheetData>
    <row r="1" spans="1:26" s="74" customFormat="1" ht="363.75" customHeight="1" x14ac:dyDescent="0.3">
      <c r="A1" s="114" t="s">
        <v>995</v>
      </c>
      <c r="B1" s="433" t="s">
        <v>975</v>
      </c>
      <c r="C1" s="434"/>
      <c r="D1" s="434"/>
      <c r="E1" s="434"/>
      <c r="F1" s="435"/>
      <c r="G1" s="75"/>
      <c r="H1" s="75"/>
      <c r="I1" s="75"/>
      <c r="J1" s="75"/>
      <c r="K1" s="75"/>
      <c r="L1" s="75"/>
      <c r="M1" s="75"/>
      <c r="N1" s="75"/>
    </row>
    <row r="2" spans="1:26" s="66" customFormat="1" ht="70.95" customHeight="1" x14ac:dyDescent="0.3">
      <c r="A2" s="390"/>
      <c r="B2" s="436" t="s">
        <v>684</v>
      </c>
      <c r="C2" s="437"/>
      <c r="D2" s="437"/>
      <c r="E2" s="437"/>
    </row>
    <row r="3" spans="1:26" s="22" customFormat="1" ht="60.6" customHeight="1" thickBot="1" x14ac:dyDescent="0.35">
      <c r="A3" s="47" t="s">
        <v>26</v>
      </c>
      <c r="B3" s="115" t="s">
        <v>457</v>
      </c>
      <c r="C3" s="115" t="s">
        <v>458</v>
      </c>
      <c r="D3" s="48" t="s">
        <v>258</v>
      </c>
      <c r="E3" s="116" t="s">
        <v>19</v>
      </c>
      <c r="F3" s="115" t="b">
        <f>+IF('1_Retail_Wholesale_Agreements'!A4&lt;&gt;"", CONCATENATE("Population served in retail customer community: ", '1_Retail_Wholesale_Agreements'!A4))</f>
        <v>0</v>
      </c>
      <c r="G3" s="115" t="b">
        <f>+IF('1_Retail_Wholesale_Agreements'!A5&lt;&gt;"", CONCATENATE("Population served in retail customer community: ", '1_Retail_Wholesale_Agreements'!A5))</f>
        <v>0</v>
      </c>
      <c r="H3" s="115" t="b">
        <f>+IF('1_Retail_Wholesale_Agreements'!A6&lt;&gt;"", CONCATENATE("Population served in retail customer community: ", '1_Retail_Wholesale_Agreements'!A6))</f>
        <v>0</v>
      </c>
      <c r="I3" s="115" t="b">
        <f>+IF('1_Retail_Wholesale_Agreements'!A7&lt;&gt;"", CONCATENATE("Population served in retail customer community: ", '1_Retail_Wholesale_Agreements'!A7))</f>
        <v>0</v>
      </c>
      <c r="J3" s="115" t="b">
        <f>+IF('1_Retail_Wholesale_Agreements'!A8&lt;&gt;"", CONCATENATE("Population served in retail customer community: ", '1_Retail_Wholesale_Agreements'!A8))</f>
        <v>0</v>
      </c>
      <c r="K3" s="115" t="b">
        <f>+IF('1_Retail_Wholesale_Agreements'!A9&lt;&gt;"", CONCATENATE("Population served in retail customer community: ", '1_Retail_Wholesale_Agreements'!A9))</f>
        <v>0</v>
      </c>
      <c r="L3" s="115" t="b">
        <f>+IF('1_Retail_Wholesale_Agreements'!A10&lt;&gt;"", CONCATENATE("Population served in retail customer community: ", '1_Retail_Wholesale_Agreements'!A10))</f>
        <v>0</v>
      </c>
      <c r="M3" s="115" t="b">
        <f>+IF('1_Retail_Wholesale_Agreements'!A11&lt;&gt;"", CONCATENATE("Population served in retail customer community: ", '1_Retail_Wholesale_Agreements'!A11))</f>
        <v>0</v>
      </c>
      <c r="N3" s="115" t="b">
        <f>+IF('1_Retail_Wholesale_Agreements'!A12&lt;&gt;"", CONCATENATE("Population served in retail customer community: ", '1_Retail_Wholesale_Agreements'!A12))</f>
        <v>0</v>
      </c>
      <c r="O3" s="115" t="b">
        <f>+IF('1_Retail_Wholesale_Agreements'!A13&lt;&gt;"", CONCATENATE("Population served in retail customer community: ", '1_Retail_Wholesale_Agreements'!A13))</f>
        <v>0</v>
      </c>
      <c r="P3" s="115" t="b">
        <f>+IF('1_Retail_Wholesale_Agreements'!A14&lt;&gt;"", CONCATENATE("Population served in retail customer community: ", '1_Retail_Wholesale_Agreements'!A14))</f>
        <v>0</v>
      </c>
      <c r="Q3" s="42" t="s">
        <v>374</v>
      </c>
      <c r="R3" s="42" t="s">
        <v>375</v>
      </c>
    </row>
    <row r="4" spans="1:26" s="23" customFormat="1" ht="15.6" thickTop="1" thickBot="1" x14ac:dyDescent="0.35">
      <c r="A4" s="46">
        <v>2016</v>
      </c>
      <c r="B4" s="104"/>
      <c r="C4" s="104"/>
      <c r="D4" s="266">
        <f>+C4+SUM(F4:P4)</f>
        <v>0</v>
      </c>
      <c r="E4" s="117"/>
      <c r="F4" s="104"/>
      <c r="G4" s="104"/>
      <c r="H4" s="104"/>
      <c r="I4" s="104"/>
      <c r="J4" s="104"/>
      <c r="K4" s="104"/>
      <c r="L4" s="104"/>
      <c r="M4" s="104"/>
      <c r="N4" s="104"/>
      <c r="O4" s="104"/>
      <c r="P4" s="104"/>
      <c r="Q4" s="251">
        <f>+MAX(MAX($C$4:$C$13),MAX($D$4:$D$13))</f>
        <v>0</v>
      </c>
      <c r="R4" s="251">
        <f>+MAX(MAX($C$4:$C$13),MAX($D$4:$D$13))</f>
        <v>0</v>
      </c>
      <c r="S4" s="119"/>
      <c r="T4" s="119"/>
      <c r="U4" s="119"/>
      <c r="V4" s="119"/>
      <c r="W4" s="119"/>
      <c r="X4" s="119"/>
      <c r="Y4" s="119"/>
      <c r="Z4" s="119"/>
    </row>
    <row r="5" spans="1:26" s="23" customFormat="1" ht="15.6" thickTop="1" thickBot="1" x14ac:dyDescent="0.35">
      <c r="A5" s="31">
        <v>2017</v>
      </c>
      <c r="B5" s="104"/>
      <c r="C5" s="104"/>
      <c r="D5" s="267">
        <f>+C5+SUM(F5:P5)</f>
        <v>0</v>
      </c>
      <c r="E5" s="117"/>
      <c r="F5" s="104"/>
      <c r="G5" s="104"/>
      <c r="H5" s="104"/>
      <c r="I5" s="104"/>
      <c r="J5" s="104"/>
      <c r="K5" s="104"/>
      <c r="L5" s="104"/>
      <c r="M5" s="104"/>
      <c r="N5" s="104"/>
      <c r="O5" s="104"/>
      <c r="P5" s="104"/>
      <c r="Q5" s="251">
        <f t="shared" ref="Q5:R16" si="0">+MAX(MAX($C$4:$C$13),MAX($D$4:$D$13))</f>
        <v>0</v>
      </c>
      <c r="R5" s="251">
        <f t="shared" si="0"/>
        <v>0</v>
      </c>
      <c r="S5" s="119"/>
      <c r="T5" s="119"/>
      <c r="U5" s="119"/>
      <c r="V5" s="119"/>
      <c r="W5" s="119"/>
      <c r="X5" s="119"/>
      <c r="Y5" s="119"/>
      <c r="Z5" s="119"/>
    </row>
    <row r="6" spans="1:26" s="23" customFormat="1" ht="15.6" thickTop="1" thickBot="1" x14ac:dyDescent="0.35">
      <c r="A6" s="31">
        <v>2018</v>
      </c>
      <c r="B6" s="104"/>
      <c r="C6" s="104"/>
      <c r="D6" s="267">
        <f t="shared" ref="D6:D16" si="1">+C6+SUM(F6:P6)</f>
        <v>0</v>
      </c>
      <c r="E6" s="117"/>
      <c r="F6" s="104"/>
      <c r="G6" s="104"/>
      <c r="H6" s="104"/>
      <c r="I6" s="104"/>
      <c r="J6" s="104"/>
      <c r="K6" s="104"/>
      <c r="L6" s="104"/>
      <c r="M6" s="104"/>
      <c r="N6" s="104"/>
      <c r="O6" s="104"/>
      <c r="P6" s="104"/>
      <c r="Q6" s="251">
        <f t="shared" si="0"/>
        <v>0</v>
      </c>
      <c r="R6" s="251">
        <f t="shared" si="0"/>
        <v>0</v>
      </c>
      <c r="S6" s="119"/>
      <c r="T6" s="119"/>
      <c r="U6" s="119"/>
      <c r="V6" s="119"/>
      <c r="W6" s="119"/>
      <c r="X6" s="119"/>
      <c r="Y6" s="119"/>
      <c r="Z6" s="119"/>
    </row>
    <row r="7" spans="1:26" s="23" customFormat="1" ht="15.6" thickTop="1" thickBot="1" x14ac:dyDescent="0.35">
      <c r="A7" s="31">
        <v>2019</v>
      </c>
      <c r="B7" s="104"/>
      <c r="C7" s="104"/>
      <c r="D7" s="267">
        <f t="shared" si="1"/>
        <v>0</v>
      </c>
      <c r="E7" s="117"/>
      <c r="F7" s="104"/>
      <c r="G7" s="104"/>
      <c r="H7" s="104"/>
      <c r="I7" s="104"/>
      <c r="J7" s="104"/>
      <c r="K7" s="104"/>
      <c r="L7" s="104"/>
      <c r="M7" s="104"/>
      <c r="N7" s="104"/>
      <c r="O7" s="104"/>
      <c r="P7" s="104"/>
      <c r="Q7" s="251">
        <f t="shared" si="0"/>
        <v>0</v>
      </c>
      <c r="R7" s="251">
        <f t="shared" si="0"/>
        <v>0</v>
      </c>
      <c r="S7" s="119"/>
      <c r="T7" s="119"/>
      <c r="U7" s="119"/>
      <c r="V7" s="119"/>
      <c r="W7" s="119"/>
      <c r="X7" s="119"/>
      <c r="Y7" s="119"/>
      <c r="Z7" s="119"/>
    </row>
    <row r="8" spans="1:26" s="23" customFormat="1" ht="15.6" thickTop="1" thickBot="1" x14ac:dyDescent="0.35">
      <c r="A8" s="31">
        <v>2020</v>
      </c>
      <c r="B8" s="104"/>
      <c r="C8" s="104"/>
      <c r="D8" s="267">
        <f t="shared" si="1"/>
        <v>0</v>
      </c>
      <c r="E8" s="117"/>
      <c r="F8" s="104"/>
      <c r="G8" s="104"/>
      <c r="H8" s="104"/>
      <c r="I8" s="104"/>
      <c r="J8" s="104"/>
      <c r="K8" s="104"/>
      <c r="L8" s="104"/>
      <c r="M8" s="104"/>
      <c r="N8" s="104"/>
      <c r="O8" s="104"/>
      <c r="P8" s="104"/>
      <c r="Q8" s="251">
        <f t="shared" si="0"/>
        <v>0</v>
      </c>
      <c r="R8" s="251">
        <f t="shared" si="0"/>
        <v>0</v>
      </c>
      <c r="S8" s="119"/>
      <c r="T8" s="119"/>
      <c r="U8" s="119"/>
      <c r="V8" s="119"/>
      <c r="W8" s="119"/>
      <c r="X8" s="119"/>
      <c r="Y8" s="119"/>
      <c r="Z8" s="119"/>
    </row>
    <row r="9" spans="1:26" s="23" customFormat="1" ht="15.6" thickTop="1" thickBot="1" x14ac:dyDescent="0.35">
      <c r="A9" s="31">
        <v>2021</v>
      </c>
      <c r="B9" s="104"/>
      <c r="C9" s="104"/>
      <c r="D9" s="267">
        <f t="shared" si="1"/>
        <v>0</v>
      </c>
      <c r="E9" s="117"/>
      <c r="F9" s="104"/>
      <c r="G9" s="104"/>
      <c r="H9" s="104"/>
      <c r="I9" s="104"/>
      <c r="J9" s="104"/>
      <c r="K9" s="104"/>
      <c r="L9" s="104"/>
      <c r="M9" s="104"/>
      <c r="N9" s="104"/>
      <c r="O9" s="104"/>
      <c r="P9" s="104"/>
      <c r="Q9" s="251">
        <f t="shared" si="0"/>
        <v>0</v>
      </c>
      <c r="R9" s="251">
        <f t="shared" si="0"/>
        <v>0</v>
      </c>
      <c r="S9" s="119"/>
      <c r="T9" s="119"/>
      <c r="U9" s="119"/>
      <c r="V9" s="119"/>
      <c r="W9" s="119"/>
      <c r="X9" s="119"/>
      <c r="Y9" s="119"/>
      <c r="Z9" s="119"/>
    </row>
    <row r="10" spans="1:26" s="23" customFormat="1" ht="15.6" thickTop="1" thickBot="1" x14ac:dyDescent="0.35">
      <c r="A10" s="31">
        <v>2022</v>
      </c>
      <c r="B10" s="104"/>
      <c r="C10" s="104"/>
      <c r="D10" s="267">
        <f t="shared" si="1"/>
        <v>0</v>
      </c>
      <c r="E10" s="117"/>
      <c r="F10" s="104"/>
      <c r="G10" s="104"/>
      <c r="H10" s="104"/>
      <c r="I10" s="104"/>
      <c r="J10" s="104"/>
      <c r="K10" s="104"/>
      <c r="L10" s="104"/>
      <c r="M10" s="104"/>
      <c r="N10" s="104"/>
      <c r="O10" s="104"/>
      <c r="P10" s="104"/>
      <c r="Q10" s="251">
        <f t="shared" si="0"/>
        <v>0</v>
      </c>
      <c r="R10" s="251">
        <f t="shared" si="0"/>
        <v>0</v>
      </c>
      <c r="S10" s="119"/>
      <c r="T10" s="119"/>
      <c r="U10" s="119"/>
      <c r="V10" s="119"/>
      <c r="W10" s="119"/>
      <c r="X10" s="119"/>
      <c r="Y10" s="119"/>
      <c r="Z10" s="119"/>
    </row>
    <row r="11" spans="1:26" s="23" customFormat="1" ht="15.6" thickTop="1" thickBot="1" x14ac:dyDescent="0.35">
      <c r="A11" s="31">
        <v>2023</v>
      </c>
      <c r="B11" s="104"/>
      <c r="C11" s="104"/>
      <c r="D11" s="267">
        <f t="shared" si="1"/>
        <v>0</v>
      </c>
      <c r="E11" s="117"/>
      <c r="F11" s="104"/>
      <c r="G11" s="104"/>
      <c r="H11" s="104"/>
      <c r="I11" s="104"/>
      <c r="J11" s="104"/>
      <c r="K11" s="104"/>
      <c r="L11" s="104"/>
      <c r="M11" s="104"/>
      <c r="N11" s="104"/>
      <c r="O11" s="104"/>
      <c r="P11" s="104"/>
      <c r="Q11" s="251">
        <f t="shared" si="0"/>
        <v>0</v>
      </c>
      <c r="R11" s="251">
        <f t="shared" si="0"/>
        <v>0</v>
      </c>
      <c r="S11" s="119"/>
      <c r="T11" s="119"/>
      <c r="U11" s="119"/>
      <c r="V11" s="119"/>
      <c r="W11" s="119"/>
      <c r="X11" s="119"/>
      <c r="Y11" s="119"/>
      <c r="Z11" s="119"/>
    </row>
    <row r="12" spans="1:26" s="23" customFormat="1" ht="15.6" thickTop="1" thickBot="1" x14ac:dyDescent="0.35">
      <c r="A12" s="31">
        <v>2024</v>
      </c>
      <c r="B12" s="104"/>
      <c r="C12" s="104"/>
      <c r="D12" s="267">
        <f t="shared" si="1"/>
        <v>0</v>
      </c>
      <c r="E12" s="117"/>
      <c r="F12" s="104"/>
      <c r="G12" s="104"/>
      <c r="H12" s="104"/>
      <c r="I12" s="104"/>
      <c r="J12" s="104"/>
      <c r="K12" s="104"/>
      <c r="L12" s="104"/>
      <c r="M12" s="104"/>
      <c r="N12" s="104"/>
      <c r="O12" s="104"/>
      <c r="P12" s="104"/>
      <c r="Q12" s="251">
        <f t="shared" si="0"/>
        <v>0</v>
      </c>
      <c r="R12" s="251">
        <f t="shared" si="0"/>
        <v>0</v>
      </c>
      <c r="S12" s="119"/>
      <c r="T12" s="119"/>
      <c r="U12" s="119"/>
      <c r="V12" s="119"/>
      <c r="W12" s="119"/>
      <c r="X12" s="119"/>
      <c r="Y12" s="119"/>
      <c r="Z12" s="119"/>
    </row>
    <row r="13" spans="1:26" s="23" customFormat="1" ht="15.6" thickTop="1" thickBot="1" x14ac:dyDescent="0.35">
      <c r="A13" s="31">
        <v>2025</v>
      </c>
      <c r="B13" s="104"/>
      <c r="C13" s="104"/>
      <c r="D13" s="267">
        <f t="shared" si="1"/>
        <v>0</v>
      </c>
      <c r="E13" s="117"/>
      <c r="F13" s="104"/>
      <c r="G13" s="104"/>
      <c r="H13" s="104"/>
      <c r="I13" s="104"/>
      <c r="J13" s="104"/>
      <c r="K13" s="104"/>
      <c r="L13" s="104"/>
      <c r="M13" s="104"/>
      <c r="N13" s="104"/>
      <c r="O13" s="104"/>
      <c r="P13" s="104"/>
      <c r="Q13" s="251">
        <f t="shared" si="0"/>
        <v>0</v>
      </c>
      <c r="R13" s="251">
        <f t="shared" si="0"/>
        <v>0</v>
      </c>
      <c r="S13" s="119"/>
      <c r="T13" s="119"/>
      <c r="U13" s="119"/>
      <c r="V13" s="119"/>
      <c r="W13" s="119"/>
      <c r="X13" s="119"/>
      <c r="Y13" s="119"/>
      <c r="Z13" s="119"/>
    </row>
    <row r="14" spans="1:26" s="23" customFormat="1" ht="15.6" thickTop="1" thickBot="1" x14ac:dyDescent="0.35">
      <c r="A14" s="31">
        <v>2026</v>
      </c>
      <c r="B14" s="104"/>
      <c r="C14" s="104"/>
      <c r="D14" s="267">
        <f t="shared" si="1"/>
        <v>0</v>
      </c>
      <c r="E14" s="117"/>
      <c r="F14" s="104"/>
      <c r="G14" s="104"/>
      <c r="H14" s="104"/>
      <c r="I14" s="104"/>
      <c r="J14" s="104"/>
      <c r="K14" s="104"/>
      <c r="L14" s="104"/>
      <c r="M14" s="104"/>
      <c r="N14" s="104"/>
      <c r="O14" s="104"/>
      <c r="P14" s="104"/>
      <c r="Q14" s="251">
        <f t="shared" si="0"/>
        <v>0</v>
      </c>
      <c r="R14" s="251">
        <f t="shared" si="0"/>
        <v>0</v>
      </c>
      <c r="S14" s="119"/>
      <c r="T14" s="119"/>
      <c r="U14" s="119"/>
      <c r="V14" s="119"/>
      <c r="W14" s="119"/>
      <c r="X14" s="119"/>
      <c r="Y14" s="119"/>
      <c r="Z14" s="119"/>
    </row>
    <row r="15" spans="1:26" s="23" customFormat="1" ht="15.6" thickTop="1" thickBot="1" x14ac:dyDescent="0.35">
      <c r="A15" s="31">
        <v>2027</v>
      </c>
      <c r="B15" s="104"/>
      <c r="C15" s="104"/>
      <c r="D15" s="267">
        <f t="shared" si="1"/>
        <v>0</v>
      </c>
      <c r="E15" s="117"/>
      <c r="F15" s="104"/>
      <c r="G15" s="104"/>
      <c r="H15" s="104"/>
      <c r="I15" s="104"/>
      <c r="J15" s="104"/>
      <c r="K15" s="104"/>
      <c r="L15" s="104"/>
      <c r="M15" s="104"/>
      <c r="N15" s="104"/>
      <c r="O15" s="104"/>
      <c r="P15" s="104"/>
      <c r="Q15" s="251">
        <f t="shared" si="0"/>
        <v>0</v>
      </c>
      <c r="R15" s="251">
        <f t="shared" si="0"/>
        <v>0</v>
      </c>
      <c r="S15" s="119"/>
      <c r="T15" s="119"/>
      <c r="U15" s="119"/>
      <c r="V15" s="119"/>
      <c r="W15" s="119"/>
      <c r="X15" s="119"/>
      <c r="Y15" s="119"/>
      <c r="Z15" s="119"/>
    </row>
    <row r="16" spans="1:26" s="23" customFormat="1" ht="15.6" thickTop="1" thickBot="1" x14ac:dyDescent="0.35">
      <c r="A16" s="31">
        <v>2028</v>
      </c>
      <c r="B16" s="104"/>
      <c r="C16" s="104"/>
      <c r="D16" s="267">
        <f t="shared" si="1"/>
        <v>0</v>
      </c>
      <c r="E16" s="117"/>
      <c r="F16" s="104"/>
      <c r="G16" s="104"/>
      <c r="H16" s="104"/>
      <c r="I16" s="104"/>
      <c r="J16" s="104"/>
      <c r="K16" s="104"/>
      <c r="L16" s="104"/>
      <c r="M16" s="104"/>
      <c r="N16" s="104"/>
      <c r="O16" s="104"/>
      <c r="P16" s="104"/>
      <c r="Q16" s="251">
        <f t="shared" si="0"/>
        <v>0</v>
      </c>
      <c r="R16" s="251">
        <f t="shared" si="0"/>
        <v>0</v>
      </c>
      <c r="S16" s="119"/>
      <c r="T16" s="119"/>
      <c r="U16" s="119"/>
      <c r="V16" s="119"/>
      <c r="W16" s="119"/>
      <c r="X16" s="119"/>
      <c r="Y16" s="119"/>
      <c r="Z16" s="119"/>
    </row>
    <row r="17" spans="1:49" s="25" customFormat="1" ht="30" thickTop="1" thickBot="1" x14ac:dyDescent="0.35">
      <c r="A17" s="32" t="s">
        <v>27</v>
      </c>
      <c r="B17" s="269" t="e">
        <f>+AVERAGE(B4:B13)</f>
        <v>#DIV/0!</v>
      </c>
      <c r="C17" s="269" t="e">
        <f>+AVERAGE(C4:C13)</f>
        <v>#DIV/0!</v>
      </c>
      <c r="D17" s="268" t="e">
        <f>+AVERAGEIF(D4:D16, "&lt;&gt;0")</f>
        <v>#DIV/0!</v>
      </c>
      <c r="E17" s="118"/>
      <c r="F17" s="269" t="e">
        <f t="shared" ref="F17:K17" si="2">+AVERAGE(F4:F13)</f>
        <v>#DIV/0!</v>
      </c>
      <c r="G17" s="269" t="e">
        <f t="shared" si="2"/>
        <v>#DIV/0!</v>
      </c>
      <c r="H17" s="269" t="e">
        <f t="shared" si="2"/>
        <v>#DIV/0!</v>
      </c>
      <c r="I17" s="269" t="e">
        <f>+AVERAGE(I4:I13)</f>
        <v>#DIV/0!</v>
      </c>
      <c r="J17" s="269" t="e">
        <f t="shared" si="2"/>
        <v>#DIV/0!</v>
      </c>
      <c r="K17" s="269" t="e">
        <f t="shared" si="2"/>
        <v>#DIV/0!</v>
      </c>
      <c r="L17" s="269" t="e">
        <f t="shared" ref="L17:M17" si="3">+AVERAGE(L4:L13)</f>
        <v>#DIV/0!</v>
      </c>
      <c r="M17" s="269" t="e">
        <f t="shared" si="3"/>
        <v>#DIV/0!</v>
      </c>
      <c r="N17" s="269" t="e">
        <f t="shared" ref="N17" si="4">+AVERAGE(N4:N13)</f>
        <v>#DIV/0!</v>
      </c>
      <c r="O17" s="272" t="e">
        <f t="shared" ref="O17:P17" si="5">+AVERAGE(O4:O13)</f>
        <v>#DIV/0!</v>
      </c>
      <c r="P17" s="272" t="e">
        <f t="shared" si="5"/>
        <v>#DIV/0!</v>
      </c>
      <c r="Q17" s="120"/>
      <c r="R17" s="120"/>
      <c r="S17" s="120"/>
      <c r="T17" s="120"/>
      <c r="U17" s="120"/>
      <c r="V17" s="120"/>
      <c r="W17" s="120"/>
      <c r="X17" s="120"/>
      <c r="Y17" s="120"/>
      <c r="Z17" s="120"/>
    </row>
    <row r="18" spans="1:49" s="21" customFormat="1" ht="15" thickTop="1" x14ac:dyDescent="0.3">
      <c r="A18" s="24"/>
    </row>
    <row r="19" spans="1:49" s="19" customFormat="1" x14ac:dyDescent="0.3">
      <c r="A19" s="24"/>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row>
    <row r="20" spans="1:49" s="19" customFormat="1" x14ac:dyDescent="0.3">
      <c r="A20" s="22"/>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row>
    <row r="21" spans="1:49" s="19" customFormat="1" x14ac:dyDescent="0.3">
      <c r="A21" s="24"/>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row>
    <row r="22" spans="1:49" s="19" customFormat="1" x14ac:dyDescent="0.3">
      <c r="A22" s="24"/>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row>
    <row r="23" spans="1:49" s="19" customFormat="1" x14ac:dyDescent="0.3">
      <c r="A23" s="24"/>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21"/>
      <c r="AQ23" s="21"/>
      <c r="AR23" s="21"/>
      <c r="AS23" s="21"/>
      <c r="AT23" s="21"/>
      <c r="AU23" s="21"/>
      <c r="AV23" s="21"/>
      <c r="AW23" s="21"/>
    </row>
    <row r="24" spans="1:49" s="19" customFormat="1" x14ac:dyDescent="0.3">
      <c r="A24" s="24"/>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21"/>
      <c r="AQ24" s="21"/>
      <c r="AR24" s="21"/>
      <c r="AS24" s="21"/>
      <c r="AT24" s="21"/>
      <c r="AU24" s="21"/>
      <c r="AV24" s="21"/>
      <c r="AW24" s="21"/>
    </row>
    <row r="25" spans="1:49" s="19" customFormat="1" x14ac:dyDescent="0.3">
      <c r="A25" s="24"/>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21"/>
      <c r="AQ25" s="21"/>
      <c r="AR25" s="21"/>
      <c r="AS25" s="21"/>
      <c r="AT25" s="21"/>
      <c r="AU25" s="21"/>
      <c r="AV25" s="21"/>
      <c r="AW25" s="21"/>
    </row>
    <row r="26" spans="1:49" s="19" customFormat="1" x14ac:dyDescent="0.3">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21"/>
      <c r="AQ26" s="21"/>
      <c r="AR26" s="21"/>
      <c r="AS26" s="21"/>
      <c r="AT26" s="21"/>
      <c r="AU26" s="21"/>
      <c r="AV26" s="21"/>
      <c r="AW26" s="21"/>
    </row>
    <row r="27" spans="1:49" s="19" customFormat="1" x14ac:dyDescent="0.3">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row>
    <row r="28" spans="1:49" s="19" customFormat="1" x14ac:dyDescent="0.3">
      <c r="A28" s="194" t="s">
        <v>373</v>
      </c>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row>
    <row r="29" spans="1:49" s="19" customFormat="1" x14ac:dyDescent="0.3">
      <c r="A29" s="194" t="s">
        <v>397</v>
      </c>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row>
    <row r="30" spans="1:49" s="19" customFormat="1" x14ac:dyDescent="0.3">
      <c r="A30" s="194" t="s">
        <v>399</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row>
    <row r="31" spans="1:49" s="19" customFormat="1" x14ac:dyDescent="0.3">
      <c r="A31" s="194" t="s">
        <v>398</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row>
    <row r="32" spans="1:49" s="19" customFormat="1" x14ac:dyDescent="0.3">
      <c r="A32" s="194" t="s">
        <v>400</v>
      </c>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row>
    <row r="33" spans="1:49" s="19" customFormat="1" x14ac:dyDescent="0.3">
      <c r="A33" s="24"/>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row>
    <row r="34" spans="1:49" s="19" customFormat="1" x14ac:dyDescent="0.3">
      <c r="A34" s="24"/>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row>
    <row r="35" spans="1:49" s="19" customFormat="1" x14ac:dyDescent="0.3">
      <c r="A35" s="24"/>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row>
    <row r="36" spans="1:49" s="19" customFormat="1" x14ac:dyDescent="0.3">
      <c r="A36" s="24"/>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row>
    <row r="37" spans="1:49" s="19" customFormat="1" x14ac:dyDescent="0.3">
      <c r="A37" s="24"/>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21"/>
      <c r="AQ37" s="21"/>
      <c r="AR37" s="21"/>
      <c r="AS37" s="21"/>
      <c r="AT37" s="21"/>
      <c r="AU37" s="21"/>
      <c r="AV37" s="21"/>
      <c r="AW37" s="21"/>
    </row>
    <row r="38" spans="1:49" s="19" customFormat="1" x14ac:dyDescent="0.3">
      <c r="A38" s="24"/>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row>
    <row r="39" spans="1:49" s="19" customFormat="1" x14ac:dyDescent="0.3">
      <c r="A39" s="24"/>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21"/>
      <c r="AQ39" s="21"/>
      <c r="AR39" s="21"/>
      <c r="AS39" s="21"/>
      <c r="AT39" s="21"/>
      <c r="AU39" s="21"/>
      <c r="AV39" s="21"/>
      <c r="AW39" s="21"/>
    </row>
    <row r="40" spans="1:49" s="19" customFormat="1" x14ac:dyDescent="0.3">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row>
    <row r="41" spans="1:49" s="19" customFormat="1" x14ac:dyDescent="0.3">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row>
    <row r="42" spans="1:49" s="19" customFormat="1" x14ac:dyDescent="0.3">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row>
    <row r="43" spans="1:49" s="19" customFormat="1" x14ac:dyDescent="0.3">
      <c r="A43" s="194"/>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row>
    <row r="44" spans="1:49" s="19" customFormat="1" x14ac:dyDescent="0.3">
      <c r="A44" s="24"/>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row>
    <row r="45" spans="1:49" s="19" customFormat="1" x14ac:dyDescent="0.3">
      <c r="A45" s="24"/>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21"/>
      <c r="AQ45" s="21"/>
      <c r="AR45" s="21"/>
      <c r="AS45" s="21"/>
      <c r="AT45" s="21"/>
      <c r="AU45" s="21"/>
      <c r="AV45" s="21"/>
      <c r="AW45" s="21"/>
    </row>
    <row r="46" spans="1:49" s="19" customFormat="1" x14ac:dyDescent="0.3">
      <c r="A46" s="24"/>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21"/>
      <c r="AQ46" s="21"/>
      <c r="AR46" s="21"/>
      <c r="AS46" s="21"/>
      <c r="AT46" s="21"/>
      <c r="AU46" s="21"/>
      <c r="AV46" s="21"/>
      <c r="AW46" s="21"/>
    </row>
    <row r="47" spans="1:49" s="19" customFormat="1" x14ac:dyDescent="0.3">
      <c r="A47" s="24"/>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21"/>
      <c r="AQ47" s="21"/>
      <c r="AR47" s="21"/>
      <c r="AS47" s="21"/>
      <c r="AT47" s="21"/>
      <c r="AU47" s="21"/>
      <c r="AV47" s="21"/>
      <c r="AW47" s="21"/>
    </row>
    <row r="48" spans="1:49" s="19" customFormat="1" x14ac:dyDescent="0.3">
      <c r="A48" s="24"/>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21"/>
      <c r="AQ48" s="21"/>
      <c r="AR48" s="21"/>
      <c r="AS48" s="21"/>
      <c r="AT48" s="21"/>
      <c r="AU48" s="21"/>
      <c r="AV48" s="21"/>
      <c r="AW48" s="21"/>
    </row>
    <row r="49" spans="1:49" s="19" customFormat="1" x14ac:dyDescent="0.3">
      <c r="A49" s="24"/>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21"/>
      <c r="AQ49" s="21"/>
      <c r="AR49" s="21"/>
      <c r="AS49" s="21"/>
      <c r="AT49" s="21"/>
      <c r="AU49" s="21"/>
      <c r="AV49" s="21"/>
      <c r="AW49" s="21"/>
    </row>
    <row r="50" spans="1:49" s="19" customFormat="1" x14ac:dyDescent="0.3">
      <c r="A50" s="24"/>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row>
    <row r="51" spans="1:49" s="19" customFormat="1" x14ac:dyDescent="0.3">
      <c r="A51" s="24"/>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row>
    <row r="52" spans="1:49" s="19" customFormat="1" x14ac:dyDescent="0.3">
      <c r="A52" s="24"/>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row>
    <row r="53" spans="1:49" s="19" customFormat="1" x14ac:dyDescent="0.3">
      <c r="A53" s="24"/>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row>
    <row r="54" spans="1:49" s="19" customFormat="1" x14ac:dyDescent="0.3">
      <c r="A54" s="24"/>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row>
    <row r="55" spans="1:49" s="19" customFormat="1" x14ac:dyDescent="0.3">
      <c r="A55" s="24"/>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row>
  </sheetData>
  <sheetProtection algorithmName="SHA-512" hashValue="0QVe5GKHP6pbxoQ7YFKj1gwBLZXgYwoaI5UHFEOy7QFY9++hDJSYC5lpCppnXI5crY1EwqJfyo0lDZd6hoSMSg==" saltValue="f+W2mLq+CVWjpTPF5nUiRg==" spinCount="100000" sheet="1" objects="1" scenarios="1"/>
  <mergeCells count="2">
    <mergeCell ref="B1:F1"/>
    <mergeCell ref="B2:E2"/>
  </mergeCells>
  <conditionalFormatting sqref="F3:F17">
    <cfRule type="expression" dxfId="33" priority="11">
      <formula>$F$3=FALSE</formula>
    </cfRule>
  </conditionalFormatting>
  <conditionalFormatting sqref="G3:G17">
    <cfRule type="expression" dxfId="32" priority="10">
      <formula>$G$3=FALSE</formula>
    </cfRule>
  </conditionalFormatting>
  <conditionalFormatting sqref="H3:H17">
    <cfRule type="expression" dxfId="31" priority="9">
      <formula>$H$3=FALSE</formula>
    </cfRule>
  </conditionalFormatting>
  <conditionalFormatting sqref="I3:I17">
    <cfRule type="expression" dxfId="30" priority="8">
      <formula>$I$3=FALSE</formula>
    </cfRule>
  </conditionalFormatting>
  <conditionalFormatting sqref="J3:J17">
    <cfRule type="expression" dxfId="29" priority="7">
      <formula>$J$3=FALSE</formula>
    </cfRule>
  </conditionalFormatting>
  <conditionalFormatting sqref="K3:K17">
    <cfRule type="expression" dxfId="28" priority="6">
      <formula>$K$3=FALSE</formula>
    </cfRule>
  </conditionalFormatting>
  <conditionalFormatting sqref="L3:L17">
    <cfRule type="expression" dxfId="27" priority="5">
      <formula>$L$3=FALSE</formula>
    </cfRule>
  </conditionalFormatting>
  <conditionalFormatting sqref="M3:M17">
    <cfRule type="expression" dxfId="26" priority="4">
      <formula>$M$3=FALSE</formula>
    </cfRule>
  </conditionalFormatting>
  <conditionalFormatting sqref="N3:N17">
    <cfRule type="expression" dxfId="25" priority="3">
      <formula>$N$3=FALSE</formula>
    </cfRule>
  </conditionalFormatting>
  <conditionalFormatting sqref="O3:O17">
    <cfRule type="expression" dxfId="24" priority="2">
      <formula>$O$3=FALSE</formula>
    </cfRule>
  </conditionalFormatting>
  <conditionalFormatting sqref="P3:P17">
    <cfRule type="expression" dxfId="23" priority="1">
      <formula>$P$3=FALSE</formula>
    </cfRule>
  </conditionalFormatting>
  <pageMargins left="0.5" right="0.5" top="0.5" bottom="0.5" header="0.05" footer="0.05"/>
  <pageSetup orientation="landscape" r:id="rId1"/>
  <headerFooter>
    <oddHeader>&amp;LWater Supply Plan: Supporting Tables</oddHeader>
    <oddFooter>&amp;LTable 4:
Historic Population&amp;R&amp;P</oddFooter>
  </headerFooter>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30</vt:i4>
      </vt:variant>
      <vt:variant>
        <vt:lpstr>Named Ranges</vt:lpstr>
      </vt:variant>
      <vt:variant>
        <vt:i4>52</vt:i4>
      </vt:variant>
    </vt:vector>
  </HeadingPairs>
  <TitlesOfParts>
    <vt:vector size="82" baseType="lpstr">
      <vt:lpstr>Versions</vt:lpstr>
      <vt:lpstr>Purpose_of_Workbook</vt:lpstr>
      <vt:lpstr>How_to_Use_Workbook</vt:lpstr>
      <vt:lpstr>Who_Uses_Workbook</vt:lpstr>
      <vt:lpstr>User_Comments_and_Notes</vt:lpstr>
      <vt:lpstr>1_Retail_Wholesale_Agreements</vt:lpstr>
      <vt:lpstr>2_Meters_Customer_Data</vt:lpstr>
      <vt:lpstr>3_Meters_Source_Data</vt:lpstr>
      <vt:lpstr>4_Historic_Population</vt:lpstr>
      <vt:lpstr>5_Historic_Pumping_Purchases</vt:lpstr>
      <vt:lpstr>6_Historic_Large_Users</vt:lpstr>
      <vt:lpstr>7_Historic_Deliveries</vt:lpstr>
      <vt:lpstr>8_Historic_Summary_Calculations</vt:lpstr>
      <vt:lpstr>9_Current_Treatment</vt:lpstr>
      <vt:lpstr>10_Current_Storage</vt:lpstr>
      <vt:lpstr>11_Current_Sources</vt:lpstr>
      <vt:lpstr>12_Current_Summary_Calculations</vt:lpstr>
      <vt:lpstr>13_Future_Population</vt:lpstr>
      <vt:lpstr>14_Future_Demand_Baseline</vt:lpstr>
      <vt:lpstr>15_Future_Conservation_Targets</vt:lpstr>
      <vt:lpstr>16_Future_Demand_Adjusted</vt:lpstr>
      <vt:lpstr>17_Planned_Treatment</vt:lpstr>
      <vt:lpstr>18_Planned_Storage</vt:lpstr>
      <vt:lpstr>19_Planned_Sources</vt:lpstr>
      <vt:lpstr>20_Planned_Distribution</vt:lpstr>
      <vt:lpstr>21_Capacity_vs_Demand_Charts</vt:lpstr>
      <vt:lpstr>Glossary_and_Acronyms</vt:lpstr>
      <vt:lpstr>Calculations</vt:lpstr>
      <vt:lpstr>Units_and_Conversions</vt:lpstr>
      <vt:lpstr>Dropdown_Lists</vt:lpstr>
      <vt:lpstr>Glossary_and_Acronyms!_Hlk224734362</vt:lpstr>
      <vt:lpstr>'1_Retail_Wholesale_Agreements'!Print_Area</vt:lpstr>
      <vt:lpstr>'10_Current_Storage'!Print_Area</vt:lpstr>
      <vt:lpstr>'11_Current_Sources'!Print_Area</vt:lpstr>
      <vt:lpstr>'12_Current_Summary_Calculations'!Print_Area</vt:lpstr>
      <vt:lpstr>'13_Future_Population'!Print_Area</vt:lpstr>
      <vt:lpstr>'14_Future_Demand_Baseline'!Print_Area</vt:lpstr>
      <vt:lpstr>'15_Future_Conservation_Targets'!Print_Area</vt:lpstr>
      <vt:lpstr>'16_Future_Demand_Adjusted'!Print_Area</vt:lpstr>
      <vt:lpstr>'17_Planned_Treatment'!Print_Area</vt:lpstr>
      <vt:lpstr>'18_Planned_Storage'!Print_Area</vt:lpstr>
      <vt:lpstr>'19_Planned_Sources'!Print_Area</vt:lpstr>
      <vt:lpstr>'2_Meters_Customer_Data'!Print_Area</vt:lpstr>
      <vt:lpstr>'20_Planned_Distribution'!Print_Area</vt:lpstr>
      <vt:lpstr>'21_Capacity_vs_Demand_Charts'!Print_Area</vt:lpstr>
      <vt:lpstr>'3_Meters_Source_Data'!Print_Area</vt:lpstr>
      <vt:lpstr>'4_Historic_Population'!Print_Area</vt:lpstr>
      <vt:lpstr>'5_Historic_Pumping_Purchases'!Print_Area</vt:lpstr>
      <vt:lpstr>'6_Historic_Large_Users'!Print_Area</vt:lpstr>
      <vt:lpstr>'7_Historic_Deliveries'!Print_Area</vt:lpstr>
      <vt:lpstr>'8_Historic_Summary_Calculations'!Print_Area</vt:lpstr>
      <vt:lpstr>'9_Current_Treatment'!Print_Area</vt:lpstr>
      <vt:lpstr>Calculations!Print_Area</vt:lpstr>
      <vt:lpstr>Dropdown_Lists!Print_Area</vt:lpstr>
      <vt:lpstr>Glossary_and_Acronyms!Print_Area</vt:lpstr>
      <vt:lpstr>How_to_Use_Workbook!Print_Area</vt:lpstr>
      <vt:lpstr>Purpose_of_Workbook!Print_Area</vt:lpstr>
      <vt:lpstr>User_Comments_and_Notes!Print_Area</vt:lpstr>
      <vt:lpstr>Who_Uses_Workbook!Print_Area</vt:lpstr>
      <vt:lpstr>'10_Current_Storage'!Print_Titles</vt:lpstr>
      <vt:lpstr>'11_Current_Sources'!Print_Titles</vt:lpstr>
      <vt:lpstr>'12_Current_Summary_Calculations'!Print_Titles</vt:lpstr>
      <vt:lpstr>'13_Future_Population'!Print_Titles</vt:lpstr>
      <vt:lpstr>'14_Future_Demand_Baseline'!Print_Titles</vt:lpstr>
      <vt:lpstr>'16_Future_Demand_Adjusted'!Print_Titles</vt:lpstr>
      <vt:lpstr>'17_Planned_Treatment'!Print_Titles</vt:lpstr>
      <vt:lpstr>'18_Planned_Storage'!Print_Titles</vt:lpstr>
      <vt:lpstr>'19_Planned_Sources'!Print_Titles</vt:lpstr>
      <vt:lpstr>'2_Meters_Customer_Data'!Print_Titles</vt:lpstr>
      <vt:lpstr>'21_Capacity_vs_Demand_Charts'!Print_Titles</vt:lpstr>
      <vt:lpstr>'3_Meters_Source_Data'!Print_Titles</vt:lpstr>
      <vt:lpstr>'4_Historic_Population'!Print_Titles</vt:lpstr>
      <vt:lpstr>'5_Historic_Pumping_Purchases'!Print_Titles</vt:lpstr>
      <vt:lpstr>'6_Historic_Large_Users'!Print_Titles</vt:lpstr>
      <vt:lpstr>'7_Historic_Deliveries'!Print_Titles</vt:lpstr>
      <vt:lpstr>'8_Historic_Summary_Calculations'!Print_Titles</vt:lpstr>
      <vt:lpstr>'9_Current_Treatment'!Print_Titles</vt:lpstr>
      <vt:lpstr>Calculations!Print_Titles</vt:lpstr>
      <vt:lpstr>Dropdown_Lists!Print_Titles</vt:lpstr>
      <vt:lpstr>Glossary_and_Acronyms!Print_Titles</vt:lpstr>
      <vt:lpstr>User_Comments_and_Notes!Print_Titles</vt:lpstr>
      <vt:lpstr>Who_Uses_Workbook!Print_Titles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Ross, Lanya</dc:creator>
  <cp:keywords/>
  <dc:description/>
  <cp:lastModifiedBy>Ross, Lanya</cp:lastModifiedBy>
  <cp:revision/>
  <cp:lastPrinted>2026-04-02T19:26:16Z</cp:lastPrinted>
  <dcterms:created xsi:type="dcterms:W3CDTF">2025-06-26T15:00:49Z</dcterms:created>
  <dcterms:modified xsi:type="dcterms:W3CDTF">2026-04-03T21:01:10Z</dcterms:modified>
  <cp:category/>
  <cp:contentStatus/>
</cp:coreProperties>
</file>