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ezytkov\Desktop\"/>
    </mc:Choice>
  </mc:AlternateContent>
  <bookViews>
    <workbookView xWindow="240" yWindow="90" windowWidth="20940" windowHeight="8325"/>
  </bookViews>
  <sheets>
    <sheet name="Geomorphic Road Site Assessment" sheetId="1" r:id="rId1"/>
    <sheet name="Comps-support" sheetId="2" r:id="rId2"/>
    <sheet name="Field-Descriptions" sheetId="3" r:id="rId3"/>
  </sheets>
  <definedNames>
    <definedName name="_xlnm.Print_Area" localSheetId="0">'Geomorphic Road Site Assessment'!$A$1:$N$32</definedName>
  </definedNames>
  <calcPr calcId="152511"/>
</workbook>
</file>

<file path=xl/calcChain.xml><?xml version="1.0" encoding="utf-8"?>
<calcChain xmlns="http://schemas.openxmlformats.org/spreadsheetml/2006/main">
  <c r="B23" i="2" l="1"/>
  <c r="E20" i="1" s="1"/>
  <c r="E24" i="1" l="1"/>
  <c r="H11" i="1" l="1"/>
  <c r="E25" i="1" l="1"/>
  <c r="G23" i="1" l="1"/>
  <c r="F23" i="1"/>
  <c r="F22" i="1"/>
  <c r="G22" i="1"/>
  <c r="F19" i="1"/>
  <c r="E19" i="1"/>
  <c r="F16" i="2" l="1"/>
  <c r="C16" i="2"/>
  <c r="B16" i="2"/>
  <c r="G16" i="2" l="1"/>
  <c r="H16" i="2" l="1"/>
  <c r="D13" i="2"/>
  <c r="C13" i="2"/>
  <c r="E13" i="2" l="1"/>
  <c r="E16" i="2"/>
  <c r="D16" i="2"/>
  <c r="I16" i="2" l="1"/>
  <c r="J16" i="2" s="1"/>
  <c r="E23" i="1" s="1"/>
</calcChain>
</file>

<file path=xl/comments1.xml><?xml version="1.0" encoding="utf-8"?>
<comments xmlns="http://schemas.openxmlformats.org/spreadsheetml/2006/main">
  <authors>
    <author>Kevin Zytkovicz</author>
  </authors>
  <commentList>
    <comment ref="C9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Obtained from standard engineering design requirements for this road/river intersection.  Units=Ft2</t>
        </r>
      </text>
    </comment>
    <comment ref="C10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Top of road at centerline of channel crossing
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the same as above, unless there is a sag along the road profile within the valley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The channel bed elevation at entrance to culvert, or culvert invert if exposed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What is the Mean floodplain elevation immediately downstream of road?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Through extracted lidar cross sections, aerial imagery (I.e. BING) and other resources, correlate the data to decide what this value is
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Long baseline - try to pick similar land form features…  Like depositional flats
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what is the mean elevation of the bank, just upstream of road?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Correlate all width measurements and Regional Information to make determination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Typically use the Regional Curve result unless field channel classification data exists
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Derrived from water surface profile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Channel length/Valley Length
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This is the largest Natural (non-placed) particle transported on the channel bed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total should add up to 100%
estimate to the nearest 10%</t>
        </r>
      </text>
    </comment>
  </commentList>
</comments>
</file>

<file path=xl/comments2.xml><?xml version="1.0" encoding="utf-8"?>
<comments xmlns="http://schemas.openxmlformats.org/spreadsheetml/2006/main">
  <authors>
    <author>Kevin Zytkovicz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Obtained from standard engineering procedures for road design.  Units=Ft2</t>
        </r>
      </text>
    </comment>
    <comment ref="A3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Top of road at centerline of channel crossing
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the same as above, unless there is a sag along the road profile within the valley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Mean floodplain elevation immediately downstream of road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Through extracted lidar cross sections, aerial imagery (I.e. BING) and other resources, correlate the data to decide what this value is
</t>
        </r>
      </text>
    </comment>
    <comment ref="A9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Long baseline - try to pick similar land form features…  Like depositional flats
</t>
        </r>
      </text>
    </comment>
    <comment ref="A10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what is the mean elevation of the bank, just upstream of road?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Derrived from water surface profile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Channel length/Valley Length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Kevin Zytkovicz:</t>
        </r>
        <r>
          <rPr>
            <sz val="8"/>
            <color indexed="81"/>
            <rFont val="Tahoma"/>
            <family val="2"/>
          </rPr>
          <t xml:space="preserve">
This is the largest Natural (non-placed) particle transported on the channel bed</t>
        </r>
      </text>
    </comment>
  </commentList>
</comments>
</file>

<file path=xl/sharedStrings.xml><?xml version="1.0" encoding="utf-8"?>
<sst xmlns="http://schemas.openxmlformats.org/spreadsheetml/2006/main" count="146" uniqueCount="113">
  <si>
    <t>UTM_X</t>
  </si>
  <si>
    <t>UTM_Y</t>
  </si>
  <si>
    <t>Width</t>
  </si>
  <si>
    <t>Q100yr</t>
  </si>
  <si>
    <t>Q50yr</t>
  </si>
  <si>
    <t>MPARS Number:</t>
  </si>
  <si>
    <t>XSA</t>
  </si>
  <si>
    <t>Western</t>
  </si>
  <si>
    <t>Eastern</t>
  </si>
  <si>
    <t>Dmean</t>
  </si>
  <si>
    <t>West</t>
  </si>
  <si>
    <t>East</t>
  </si>
  <si>
    <t>Road Top Elev:</t>
  </si>
  <si>
    <t>Road Sag Elev:</t>
  </si>
  <si>
    <t>Upstream Flooplain Elevation:</t>
  </si>
  <si>
    <t>Width:</t>
  </si>
  <si>
    <t>Slope:</t>
  </si>
  <si>
    <t>Mean Depth:</t>
  </si>
  <si>
    <t>Discharge:</t>
  </si>
  <si>
    <t>Sinuosity:</t>
  </si>
  <si>
    <t>Q2yr</t>
  </si>
  <si>
    <t>Q1.5yr</t>
  </si>
  <si>
    <t>Q5yr</t>
  </si>
  <si>
    <t>Q10yr</t>
  </si>
  <si>
    <t>Q25yr</t>
  </si>
  <si>
    <t>Q500</t>
  </si>
  <si>
    <t>Slope (ft/mi):</t>
  </si>
  <si>
    <t>Largest Particle (mm):</t>
  </si>
  <si>
    <t>Ratio's / Estimates</t>
  </si>
  <si>
    <t>Channel Flowline Elevation:</t>
  </si>
  <si>
    <t>Geomorphic Assessment at Road/River Intersection</t>
  </si>
  <si>
    <t>Instructions:</t>
  </si>
  <si>
    <t>Line No.</t>
  </si>
  <si>
    <t>MPARS number</t>
  </si>
  <si>
    <t>Name(s) of assessor(s)</t>
  </si>
  <si>
    <t>UTM of centerline of river channel and centerline of road</t>
  </si>
  <si>
    <t>Elevation of road top at intersection of channel</t>
  </si>
  <si>
    <t>Mean downstream floodplain elevation</t>
  </si>
  <si>
    <t>Drainage area of channel at road opening</t>
  </si>
  <si>
    <t>Line</t>
  </si>
  <si>
    <t>Downstream Floodplain Elevetion:</t>
  </si>
  <si>
    <t>Mean upstream floodplain elevation</t>
  </si>
  <si>
    <t>Available Embankment Height</t>
  </si>
  <si>
    <t>The date of assessment</t>
  </si>
  <si>
    <t>Bankfull Channel Determinations</t>
  </si>
  <si>
    <t>Floodplain Determinations</t>
  </si>
  <si>
    <t>Straight line fall slope along valley centerline</t>
  </si>
  <si>
    <t>Notes:</t>
  </si>
  <si>
    <t>Established from USGS StreamStats or modeled</t>
  </si>
  <si>
    <t>Cells to be filled out by Assessor</t>
  </si>
  <si>
    <t>USGS StreamStats or Modeled</t>
  </si>
  <si>
    <t>Lowest road centerline across entire valley (if no lower value exists, enter line 9 value)</t>
  </si>
  <si>
    <t>Flowline of the channel at culvert entrance</t>
  </si>
  <si>
    <t>Enter the cross sectional area required to convey design discharge; as per designer</t>
  </si>
  <si>
    <t>Bankfull Channel Determinations are the Stable Channel metrics based from field data and regional curves</t>
  </si>
  <si>
    <t>Assessor(s):</t>
  </si>
  <si>
    <t>Channel Materials</t>
  </si>
  <si>
    <t>Site Metrics</t>
  </si>
  <si>
    <t>Largest Non-placed particle - Established from Site field data</t>
  </si>
  <si>
    <t>Floodplain Width:</t>
  </si>
  <si>
    <t>Floodplain Slope:</t>
  </si>
  <si>
    <t>Andrews:</t>
  </si>
  <si>
    <r>
      <t>Drainage Area (Mi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):</t>
    </r>
  </si>
  <si>
    <t>Silt/Clay</t>
  </si>
  <si>
    <t>Sand</t>
  </si>
  <si>
    <t>Gravel</t>
  </si>
  <si>
    <t>Cobble</t>
  </si>
  <si>
    <t>Boulder</t>
  </si>
  <si>
    <t>Bedrock</t>
  </si>
  <si>
    <t xml:space="preserve"> debris concern?</t>
  </si>
  <si>
    <t>Depth of incision</t>
  </si>
  <si>
    <t>Depth of Incision</t>
  </si>
  <si>
    <t>Us FP</t>
  </si>
  <si>
    <t>DS FP</t>
  </si>
  <si>
    <t>Reg-dep-W</t>
  </si>
  <si>
    <t>Reg-Dep-E</t>
  </si>
  <si>
    <t>Thalweg</t>
  </si>
  <si>
    <t>FP-Avg</t>
  </si>
  <si>
    <t>D</t>
  </si>
  <si>
    <t>Amplitude</t>
  </si>
  <si>
    <t>USACofE</t>
  </si>
  <si>
    <t>Floodplain Width determination are established by correlation of many resources</t>
  </si>
  <si>
    <t>Design Cross Sectional Area</t>
  </si>
  <si>
    <t>Channel Length divided by Valley Length</t>
  </si>
  <si>
    <t>Water surface slope</t>
  </si>
  <si>
    <t>Established from correlated data; obtained from Regional Curves</t>
  </si>
  <si>
    <t>Dominant active channel bed material(s)</t>
  </si>
  <si>
    <t>Field</t>
  </si>
  <si>
    <t>Description</t>
  </si>
  <si>
    <t>MN-Regional</t>
  </si>
  <si>
    <t>n0&lt;-t2*S^2/d^2</t>
  </si>
  <si>
    <t>danno</t>
  </si>
  <si>
    <t>As per designer</t>
  </si>
  <si>
    <t>Top centerline of road at channel</t>
  </si>
  <si>
    <t>lowest roadtop elevation - within valley</t>
  </si>
  <si>
    <t>channel bottom elevation into culvert</t>
  </si>
  <si>
    <t>Avg. DS elevation of floodplain</t>
  </si>
  <si>
    <t>Road/River Intersection Site Information</t>
  </si>
  <si>
    <t xml:space="preserve">Percentage of channel bed material </t>
  </si>
  <si>
    <t>Measured or estimated active channel bed material(s)</t>
  </si>
  <si>
    <t>Incoming watershed</t>
  </si>
  <si>
    <t>Required Cross Sectional Area</t>
  </si>
  <si>
    <t>Required Fill over floodplain culverts</t>
  </si>
  <si>
    <t>Site Name:</t>
  </si>
  <si>
    <t>Assessment date</t>
  </si>
  <si>
    <t>Site Location:</t>
  </si>
  <si>
    <t>Largest Particle:</t>
  </si>
  <si>
    <t xml:space="preserve">Ratios/estimates and Initial Design Metrics are provided to correlate channel and </t>
  </si>
  <si>
    <t>floodplain Determinations Initial Design Metrics provides a starting point to best fit your design</t>
  </si>
  <si>
    <t>Downstream Floodplain Elevation:</t>
  </si>
  <si>
    <t>Length of Culverts</t>
  </si>
  <si>
    <t>Upstream Floodplain Elevation:</t>
  </si>
  <si>
    <t>2019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</si>
</sst>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u/>
      <sz val="12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sz val="6"/>
      <color theme="1"/>
      <name val="Arial"/>
      <family val="2"/>
    </font>
    <font>
      <u/>
      <sz val="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i/>
      <u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darkGrid">
        <fgColor rgb="FF92D050"/>
      </patternFill>
    </fill>
    <fill>
      <patternFill patternType="darkTrellis">
        <fgColor rgb="FFFFFF00"/>
        <bgColor auto="1"/>
      </patternFill>
    </fill>
    <fill>
      <patternFill patternType="darkTrellis">
        <f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gray125">
        <bgColor theme="0" tint="-0.14993743705557422"/>
      </patternFill>
    </fill>
  </fills>
  <borders count="6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Dashed">
        <color auto="1"/>
      </bottom>
      <diagonal/>
    </border>
    <border>
      <left/>
      <right/>
      <top style="thick">
        <color auto="1"/>
      </top>
      <bottom style="mediumDashed">
        <color auto="1"/>
      </bottom>
      <diagonal/>
    </border>
    <border>
      <left/>
      <right style="thick">
        <color auto="1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/>
      <top style="medium">
        <color auto="1"/>
      </top>
      <bottom style="mediumDashed">
        <color auto="1"/>
      </bottom>
      <diagonal/>
    </border>
    <border>
      <left/>
      <right/>
      <top style="medium">
        <color auto="1"/>
      </top>
      <bottom style="mediumDashed">
        <color auto="1"/>
      </bottom>
      <diagonal/>
    </border>
    <border>
      <left/>
      <right style="thick">
        <color auto="1"/>
      </right>
      <top style="medium">
        <color auto="1"/>
      </top>
      <bottom style="mediumDashed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14" fillId="0" borderId="0" xfId="0" applyFont="1"/>
    <xf numFmtId="0" fontId="18" fillId="0" borderId="0" xfId="0" applyFont="1"/>
    <xf numFmtId="0" fontId="3" fillId="0" borderId="2" xfId="0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/>
    <xf numFmtId="0" fontId="7" fillId="0" borderId="2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19" fillId="0" borderId="2" xfId="0" applyFont="1" applyBorder="1"/>
    <xf numFmtId="0" fontId="18" fillId="0" borderId="0" xfId="0" applyFont="1" applyBorder="1"/>
    <xf numFmtId="0" fontId="18" fillId="0" borderId="3" xfId="0" applyFont="1" applyBorder="1"/>
    <xf numFmtId="0" fontId="2" fillId="0" borderId="13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2" fontId="3" fillId="5" borderId="10" xfId="0" applyNumberFormat="1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8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7" fillId="5" borderId="19" xfId="0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17" fillId="8" borderId="38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164" fontId="2" fillId="5" borderId="41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right"/>
    </xf>
    <xf numFmtId="0" fontId="0" fillId="0" borderId="0" xfId="0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Border="1"/>
    <xf numFmtId="0" fontId="2" fillId="0" borderId="10" xfId="0" applyFont="1" applyBorder="1" applyAlignment="1">
      <alignment horizontal="right"/>
    </xf>
    <xf numFmtId="0" fontId="3" fillId="0" borderId="10" xfId="0" applyFont="1" applyBorder="1"/>
    <xf numFmtId="0" fontId="33" fillId="0" borderId="10" xfId="1" applyFont="1" applyFill="1" applyBorder="1" applyAlignment="1">
      <alignment horizontal="right"/>
    </xf>
    <xf numFmtId="0" fontId="38" fillId="3" borderId="0" xfId="0" applyFont="1" applyFill="1" applyAlignment="1">
      <alignment horizontal="right"/>
    </xf>
    <xf numFmtId="0" fontId="38" fillId="3" borderId="0" xfId="0" applyFont="1" applyFill="1"/>
    <xf numFmtId="0" fontId="0" fillId="0" borderId="0" xfId="0" applyAlignment="1">
      <alignment vertical="center"/>
    </xf>
    <xf numFmtId="0" fontId="39" fillId="0" borderId="20" xfId="0" applyFont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17" fillId="8" borderId="48" xfId="0" applyFont="1" applyFill="1" applyBorder="1" applyAlignment="1">
      <alignment horizontal="center"/>
    </xf>
    <xf numFmtId="0" fontId="24" fillId="0" borderId="36" xfId="0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2" fillId="5" borderId="40" xfId="0" applyFont="1" applyFill="1" applyBorder="1" applyAlignment="1">
      <alignment horizontal="center"/>
    </xf>
    <xf numFmtId="164" fontId="2" fillId="5" borderId="42" xfId="0" applyNumberFormat="1" applyFont="1" applyFill="1" applyBorder="1" applyAlignment="1">
      <alignment horizontal="center"/>
    </xf>
    <xf numFmtId="1" fontId="2" fillId="5" borderId="27" xfId="0" applyNumberFormat="1" applyFont="1" applyFill="1" applyBorder="1" applyAlignment="1">
      <alignment horizontal="center"/>
    </xf>
    <xf numFmtId="165" fontId="2" fillId="5" borderId="27" xfId="0" applyNumberFormat="1" applyFont="1" applyFill="1" applyBorder="1" applyAlignment="1">
      <alignment horizontal="center"/>
    </xf>
    <xf numFmtId="164" fontId="2" fillId="5" borderId="30" xfId="0" applyNumberFormat="1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165" fontId="2" fillId="5" borderId="11" xfId="0" applyNumberFormat="1" applyFont="1" applyFill="1" applyBorder="1" applyAlignment="1">
      <alignment horizontal="center"/>
    </xf>
    <xf numFmtId="2" fontId="2" fillId="5" borderId="11" xfId="0" applyNumberFormat="1" applyFont="1" applyFill="1" applyBorder="1" applyAlignment="1">
      <alignment horizontal="center"/>
    </xf>
    <xf numFmtId="0" fontId="24" fillId="11" borderId="39" xfId="0" applyFont="1" applyFill="1" applyBorder="1" applyAlignment="1">
      <alignment horizontal="center"/>
    </xf>
    <xf numFmtId="0" fontId="18" fillId="11" borderId="38" xfId="0" applyFont="1" applyFill="1" applyBorder="1" applyAlignment="1">
      <alignment horizontal="center"/>
    </xf>
    <xf numFmtId="0" fontId="18" fillId="11" borderId="59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8" fillId="0" borderId="39" xfId="0" applyFont="1" applyFill="1" applyBorder="1"/>
    <xf numFmtId="0" fontId="18" fillId="0" borderId="58" xfId="0" applyFont="1" applyFill="1" applyBorder="1"/>
    <xf numFmtId="0" fontId="17" fillId="2" borderId="61" xfId="0" applyFont="1" applyFill="1" applyBorder="1" applyAlignment="1">
      <alignment horizontal="center"/>
    </xf>
    <xf numFmtId="0" fontId="24" fillId="11" borderId="62" xfId="0" applyFont="1" applyFill="1" applyBorder="1" applyAlignment="1">
      <alignment horizontal="center"/>
    </xf>
    <xf numFmtId="0" fontId="12" fillId="0" borderId="60" xfId="0" applyFont="1" applyBorder="1" applyAlignment="1">
      <alignment horizontal="right"/>
    </xf>
    <xf numFmtId="0" fontId="19" fillId="2" borderId="15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Protection="1">
      <protection locked="0"/>
    </xf>
    <xf numFmtId="0" fontId="24" fillId="7" borderId="0" xfId="0" applyFont="1" applyFill="1" applyBorder="1" applyProtection="1">
      <protection locked="0"/>
    </xf>
    <xf numFmtId="0" fontId="24" fillId="7" borderId="0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Protection="1">
      <protection locked="0"/>
    </xf>
    <xf numFmtId="165" fontId="21" fillId="2" borderId="57" xfId="0" applyNumberFormat="1" applyFont="1" applyFill="1" applyBorder="1" applyAlignment="1" applyProtection="1">
      <alignment horizontal="center"/>
      <protection locked="0"/>
    </xf>
    <xf numFmtId="0" fontId="24" fillId="7" borderId="0" xfId="0" applyFont="1" applyFill="1" applyBorder="1" applyAlignment="1" applyProtection="1">
      <alignment horizontal="right"/>
      <protection locked="0"/>
    </xf>
    <xf numFmtId="165" fontId="21" fillId="7" borderId="0" xfId="0" applyNumberFormat="1" applyFont="1" applyFill="1" applyBorder="1" applyAlignment="1" applyProtection="1">
      <alignment horizontal="center"/>
      <protection locked="0"/>
    </xf>
    <xf numFmtId="0" fontId="4" fillId="2" borderId="45" xfId="0" applyFont="1" applyFill="1" applyBorder="1" applyProtection="1">
      <protection locked="0"/>
    </xf>
    <xf numFmtId="0" fontId="20" fillId="2" borderId="44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36" fillId="2" borderId="43" xfId="0" applyFont="1" applyFill="1" applyBorder="1" applyAlignment="1" applyProtection="1">
      <alignment horizontal="center"/>
      <protection locked="0"/>
    </xf>
    <xf numFmtId="164" fontId="21" fillId="2" borderId="22" xfId="0" applyNumberFormat="1" applyFont="1" applyFill="1" applyBorder="1" applyAlignment="1" applyProtection="1">
      <alignment horizontal="center"/>
      <protection locked="0"/>
    </xf>
    <xf numFmtId="164" fontId="21" fillId="2" borderId="26" xfId="0" applyNumberFormat="1" applyFont="1" applyFill="1" applyBorder="1" applyAlignment="1" applyProtection="1">
      <alignment horizontal="center"/>
      <protection locked="0"/>
    </xf>
    <xf numFmtId="164" fontId="24" fillId="7" borderId="0" xfId="0" applyNumberFormat="1" applyFont="1" applyFill="1" applyBorder="1" applyAlignment="1" applyProtection="1">
      <alignment horizontal="left"/>
      <protection locked="0"/>
    </xf>
    <xf numFmtId="164" fontId="5" fillId="2" borderId="13" xfId="0" applyNumberFormat="1" applyFont="1" applyFill="1" applyBorder="1" applyAlignment="1" applyProtection="1">
      <alignment horizontal="center"/>
      <protection locked="0"/>
    </xf>
    <xf numFmtId="164" fontId="21" fillId="2" borderId="47" xfId="0" applyNumberFormat="1" applyFont="1" applyFill="1" applyBorder="1" applyAlignment="1" applyProtection="1">
      <alignment horizontal="center"/>
      <protection locked="0"/>
    </xf>
    <xf numFmtId="164" fontId="21" fillId="2" borderId="46" xfId="0" applyNumberFormat="1" applyFont="1" applyFill="1" applyBorder="1" applyAlignment="1" applyProtection="1">
      <alignment horizontal="center"/>
      <protection locked="0"/>
    </xf>
    <xf numFmtId="2" fontId="24" fillId="7" borderId="0" xfId="0" applyNumberFormat="1" applyFont="1" applyFill="1" applyBorder="1" applyAlignment="1" applyProtection="1">
      <alignment horizontal="left"/>
      <protection locked="0"/>
    </xf>
    <xf numFmtId="165" fontId="21" fillId="2" borderId="15" xfId="0" applyNumberFormat="1" applyFont="1" applyFill="1" applyBorder="1" applyAlignment="1" applyProtection="1">
      <alignment horizontal="center"/>
      <protection locked="0"/>
    </xf>
    <xf numFmtId="164" fontId="21" fillId="2" borderId="14" xfId="0" applyNumberFormat="1" applyFont="1" applyFill="1" applyBorder="1" applyAlignment="1" applyProtection="1">
      <alignment horizontal="center"/>
      <protection locked="0"/>
    </xf>
    <xf numFmtId="164" fontId="21" fillId="2" borderId="24" xfId="0" applyNumberFormat="1" applyFont="1" applyFill="1" applyBorder="1" applyAlignment="1" applyProtection="1">
      <alignment horizontal="center"/>
      <protection locked="0"/>
    </xf>
    <xf numFmtId="165" fontId="24" fillId="7" borderId="0" xfId="0" applyNumberFormat="1" applyFont="1" applyFill="1" applyBorder="1" applyAlignment="1" applyProtection="1">
      <alignment horizontal="left"/>
      <protection locked="0"/>
    </xf>
    <xf numFmtId="2" fontId="21" fillId="2" borderId="15" xfId="0" applyNumberFormat="1" applyFont="1" applyFill="1" applyBorder="1" applyAlignment="1" applyProtection="1">
      <alignment horizontal="center"/>
      <protection locked="0"/>
    </xf>
    <xf numFmtId="1" fontId="21" fillId="2" borderId="10" xfId="0" applyNumberFormat="1" applyFont="1" applyFill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horizontal="center"/>
      <protection locked="0"/>
    </xf>
    <xf numFmtId="165" fontId="21" fillId="2" borderId="28" xfId="0" applyNumberFormat="1" applyFont="1" applyFill="1" applyBorder="1" applyAlignment="1" applyProtection="1">
      <alignment horizontal="center"/>
      <protection locked="0"/>
    </xf>
    <xf numFmtId="0" fontId="4" fillId="10" borderId="29" xfId="0" applyFont="1" applyFill="1" applyBorder="1" applyProtection="1"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2" fillId="0" borderId="2" xfId="1" applyFont="1" applyBorder="1" applyAlignment="1">
      <alignment horizontal="right"/>
    </xf>
    <xf numFmtId="0" fontId="4" fillId="12" borderId="49" xfId="0" applyFont="1" applyFill="1" applyBorder="1" applyAlignment="1" applyProtection="1">
      <protection locked="0"/>
    </xf>
    <xf numFmtId="0" fontId="0" fillId="12" borderId="23" xfId="0" applyFill="1" applyBorder="1" applyAlignment="1" applyProtection="1">
      <protection locked="0"/>
    </xf>
    <xf numFmtId="0" fontId="0" fillId="12" borderId="50" xfId="0" applyFill="1" applyBorder="1" applyAlignment="1" applyProtection="1">
      <protection locked="0"/>
    </xf>
    <xf numFmtId="164" fontId="2" fillId="0" borderId="63" xfId="0" applyNumberFormat="1" applyFont="1" applyFill="1" applyBorder="1" applyAlignment="1">
      <alignment horizontal="center"/>
    </xf>
    <xf numFmtId="0" fontId="24" fillId="0" borderId="64" xfId="0" applyFont="1" applyBorder="1" applyAlignment="1"/>
    <xf numFmtId="0" fontId="1" fillId="0" borderId="64" xfId="0" applyFont="1" applyBorder="1" applyAlignment="1"/>
    <xf numFmtId="0" fontId="4" fillId="0" borderId="65" xfId="0" applyFont="1" applyBorder="1"/>
    <xf numFmtId="0" fontId="2" fillId="11" borderId="39" xfId="0" applyFont="1" applyFill="1" applyBorder="1" applyAlignment="1">
      <alignment horizontal="center"/>
    </xf>
    <xf numFmtId="0" fontId="43" fillId="11" borderId="38" xfId="0" applyFont="1" applyFill="1" applyBorder="1" applyAlignment="1">
      <alignment horizontal="center"/>
    </xf>
    <xf numFmtId="0" fontId="43" fillId="11" borderId="39" xfId="0" applyFont="1" applyFill="1" applyBorder="1" applyAlignment="1">
      <alignment horizontal="center"/>
    </xf>
    <xf numFmtId="0" fontId="2" fillId="6" borderId="6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2" fillId="9" borderId="3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43" fillId="11" borderId="36" xfId="0" applyFont="1" applyFill="1" applyBorder="1" applyAlignment="1">
      <alignment horizontal="center"/>
    </xf>
    <xf numFmtId="0" fontId="0" fillId="11" borderId="37" xfId="0" applyFont="1" applyFill="1" applyBorder="1" applyAlignment="1">
      <alignment horizontal="center"/>
    </xf>
    <xf numFmtId="0" fontId="30" fillId="3" borderId="7" xfId="1" applyFont="1" applyFill="1" applyBorder="1" applyAlignment="1">
      <alignment horizontal="center"/>
    </xf>
    <xf numFmtId="0" fontId="31" fillId="0" borderId="8" xfId="0" applyFont="1" applyBorder="1" applyAlignment="1"/>
    <xf numFmtId="0" fontId="31" fillId="0" borderId="9" xfId="0" applyFont="1" applyBorder="1" applyAlignment="1"/>
    <xf numFmtId="0" fontId="5" fillId="2" borderId="34" xfId="0" applyFont="1" applyFill="1" applyBorder="1" applyAlignment="1" applyProtection="1">
      <alignment horizontal="center"/>
      <protection locked="0"/>
    </xf>
    <xf numFmtId="0" fontId="23" fillId="2" borderId="35" xfId="0" applyFont="1" applyFill="1" applyBorder="1" applyAlignment="1" applyProtection="1">
      <alignment horizontal="center"/>
      <protection locked="0"/>
    </xf>
    <xf numFmtId="0" fontId="22" fillId="2" borderId="51" xfId="0" applyFont="1" applyFill="1" applyBorder="1" applyAlignment="1" applyProtection="1">
      <alignment horizontal="center"/>
      <protection locked="0"/>
    </xf>
    <xf numFmtId="0" fontId="0" fillId="2" borderId="52" xfId="0" applyFont="1" applyFill="1" applyBorder="1" applyAlignment="1" applyProtection="1">
      <protection locked="0"/>
    </xf>
    <xf numFmtId="0" fontId="0" fillId="2" borderId="53" xfId="0" applyFont="1" applyFill="1" applyBorder="1" applyAlignment="1" applyProtection="1">
      <protection locked="0"/>
    </xf>
    <xf numFmtId="14" fontId="3" fillId="5" borderId="31" xfId="0" applyNumberFormat="1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40" fillId="0" borderId="0" xfId="0" applyFont="1" applyBorder="1" applyAlignment="1"/>
    <xf numFmtId="0" fontId="41" fillId="0" borderId="0" xfId="0" applyFont="1" applyAlignment="1"/>
    <xf numFmtId="0" fontId="40" fillId="0" borderId="0" xfId="0" applyFont="1" applyAlignment="1"/>
    <xf numFmtId="0" fontId="41" fillId="0" borderId="0" xfId="0" applyFont="1" applyBorder="1" applyAlignment="1"/>
    <xf numFmtId="0" fontId="22" fillId="7" borderId="54" xfId="0" applyFont="1" applyFill="1" applyBorder="1" applyAlignment="1" applyProtection="1">
      <alignment horizontal="center"/>
      <protection locked="0"/>
    </xf>
    <xf numFmtId="0" fontId="29" fillId="7" borderId="55" xfId="0" applyFont="1" applyFill="1" applyBorder="1" applyAlignment="1" applyProtection="1">
      <alignment horizontal="center"/>
      <protection locked="0"/>
    </xf>
    <xf numFmtId="0" fontId="29" fillId="7" borderId="56" xfId="0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14" fontId="3" fillId="5" borderId="11" xfId="0" applyNumberFormat="1" applyFont="1" applyFill="1" applyBorder="1" applyAlignment="1">
      <alignment horizontal="center"/>
    </xf>
    <xf numFmtId="14" fontId="1" fillId="5" borderId="12" xfId="0" applyNumberFormat="1" applyFont="1" applyFill="1" applyBorder="1" applyAlignment="1">
      <alignment horizontal="center"/>
    </xf>
    <xf numFmtId="0" fontId="24" fillId="7" borderId="4" xfId="0" applyFont="1" applyFill="1" applyBorder="1" applyAlignment="1" applyProtection="1">
      <alignment horizontal="right"/>
      <protection locked="0"/>
    </xf>
    <xf numFmtId="0" fontId="34" fillId="0" borderId="5" xfId="0" applyFont="1" applyBorder="1" applyAlignment="1" applyProtection="1">
      <alignment horizontal="right"/>
      <protection locked="0"/>
    </xf>
    <xf numFmtId="0" fontId="4" fillId="7" borderId="5" xfId="0" applyFont="1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2" fillId="7" borderId="0" xfId="0" applyFont="1" applyFill="1" applyBorder="1" applyAlignment="1" applyProtection="1">
      <alignment horizontal="center"/>
      <protection locked="0"/>
    </xf>
    <xf numFmtId="0" fontId="26" fillId="7" borderId="0" xfId="0" applyFont="1" applyFill="1" applyAlignment="1" applyProtection="1">
      <alignment horizontal="center"/>
      <protection locked="0"/>
    </xf>
    <xf numFmtId="0" fontId="26" fillId="7" borderId="3" xfId="0" applyFont="1" applyFill="1" applyBorder="1" applyAlignment="1" applyProtection="1">
      <alignment horizontal="center"/>
      <protection locked="0"/>
    </xf>
    <xf numFmtId="0" fontId="24" fillId="2" borderId="17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protection locked="0"/>
    </xf>
    <xf numFmtId="165" fontId="21" fillId="2" borderId="18" xfId="0" applyNumberFormat="1" applyFont="1" applyFill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protection locked="0"/>
    </xf>
    <xf numFmtId="0" fontId="20" fillId="7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34" xfId="0" applyFont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0" fillId="0" borderId="0" xfId="0" applyAlignment="1"/>
    <xf numFmtId="0" fontId="0" fillId="0" borderId="3" xfId="0" applyBorder="1" applyAlignment="1"/>
    <xf numFmtId="0" fontId="24" fillId="0" borderId="0" xfId="0" applyFont="1" applyBorder="1" applyAlignment="1" applyProtection="1">
      <alignment horizontal="right"/>
      <protection locked="0"/>
    </xf>
    <xf numFmtId="0" fontId="34" fillId="0" borderId="0" xfId="0" applyFont="1" applyAlignment="1">
      <alignment horizontal="right"/>
    </xf>
    <xf numFmtId="0" fontId="34" fillId="0" borderId="3" xfId="0" applyFont="1" applyBorder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0" fontId="34" fillId="0" borderId="0" xfId="0" applyFont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A3EB.D5CF24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2</xdr:row>
      <xdr:rowOff>38101</xdr:rowOff>
    </xdr:from>
    <xdr:to>
      <xdr:col>10</xdr:col>
      <xdr:colOff>561975</xdr:colOff>
      <xdr:row>4</xdr:row>
      <xdr:rowOff>180815</xdr:rowOff>
    </xdr:to>
    <xdr:pic>
      <xdr:nvPicPr>
        <xdr:cNvPr id="2" name="Picture 1" descr="Title: Minnesota Department of Natural resources logo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6" y="676276"/>
          <a:ext cx="3171824" cy="580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ater.usgs.gov/osw/streamstats/minnesota.html" TargetMode="External"/><Relationship Id="rId1" Type="http://schemas.openxmlformats.org/officeDocument/2006/relationships/hyperlink" Target="http://www.dnr.state.mn.us/eco/streamhab/geomorphology/index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imnology.wisc.edu/courses/zoo548/Wolman%20Pebble%20Count.pdf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="115" zoomScaleNormal="115" workbookViewId="0">
      <selection activeCell="K19" sqref="K19"/>
    </sheetView>
  </sheetViews>
  <sheetFormatPr defaultRowHeight="15.75" x14ac:dyDescent="0.25"/>
  <cols>
    <col min="1" max="1" width="9.140625" style="3"/>
    <col min="2" max="2" width="3.7109375" style="2" customWidth="1"/>
    <col min="3" max="3" width="47.42578125" style="4" customWidth="1"/>
    <col min="4" max="4" width="15.85546875" style="2" customWidth="1"/>
    <col min="5" max="5" width="13.42578125" style="2" customWidth="1"/>
    <col min="6" max="6" width="10.42578125" style="2" customWidth="1"/>
    <col min="7" max="7" width="9.7109375" style="2" customWidth="1"/>
    <col min="8" max="8" width="9.140625" style="2" customWidth="1"/>
    <col min="9" max="9" width="13.5703125" style="2" customWidth="1"/>
    <col min="10" max="10" width="6.85546875" style="2" customWidth="1"/>
    <col min="11" max="11" width="12.5703125" style="2" customWidth="1"/>
    <col min="12" max="12" width="3.5703125" style="2" customWidth="1"/>
    <col min="13" max="13" width="9.140625" style="3"/>
    <col min="14" max="14" width="120" style="1" bestFit="1" customWidth="1"/>
    <col min="15" max="16384" width="9.140625" style="2"/>
  </cols>
  <sheetData>
    <row r="1" spans="1:14" ht="17.25" thickTop="1" thickBot="1" x14ac:dyDescent="0.3">
      <c r="M1" s="28"/>
      <c r="N1" s="1" t="s">
        <v>49</v>
      </c>
    </row>
    <row r="2" spans="1:14" s="6" customFormat="1" ht="33" thickTop="1" thickBot="1" x14ac:dyDescent="0.55000000000000004">
      <c r="A2" s="27" t="s">
        <v>39</v>
      </c>
      <c r="C2" s="117" t="s">
        <v>30</v>
      </c>
      <c r="D2" s="118"/>
      <c r="E2" s="118"/>
      <c r="F2" s="118"/>
      <c r="G2" s="118"/>
      <c r="H2" s="118"/>
      <c r="I2" s="118"/>
      <c r="J2" s="118"/>
      <c r="K2" s="119"/>
      <c r="M2" s="53" t="s">
        <v>32</v>
      </c>
      <c r="N2" s="25" t="s">
        <v>31</v>
      </c>
    </row>
    <row r="3" spans="1:14" ht="18.75" thickTop="1" x14ac:dyDescent="0.25">
      <c r="A3" s="3">
        <v>3</v>
      </c>
      <c r="C3" s="13" t="s">
        <v>103</v>
      </c>
      <c r="D3" s="125"/>
      <c r="E3" s="126"/>
      <c r="G3"/>
      <c r="J3" s="11"/>
      <c r="K3" s="12"/>
      <c r="M3" s="3">
        <v>3</v>
      </c>
      <c r="N3" s="1" t="s">
        <v>43</v>
      </c>
    </row>
    <row r="4" spans="1:14" x14ac:dyDescent="0.25">
      <c r="A4" s="3">
        <v>4</v>
      </c>
      <c r="C4" s="10" t="s">
        <v>5</v>
      </c>
      <c r="D4" s="127"/>
      <c r="E4" s="128"/>
      <c r="F4" s="11"/>
      <c r="J4" s="11"/>
      <c r="K4" s="12"/>
      <c r="M4" s="3">
        <v>4</v>
      </c>
      <c r="N4" s="1" t="s">
        <v>33</v>
      </c>
    </row>
    <row r="5" spans="1:14" x14ac:dyDescent="0.25">
      <c r="A5" s="3">
        <v>5</v>
      </c>
      <c r="C5" s="10" t="s">
        <v>55</v>
      </c>
      <c r="D5" s="127"/>
      <c r="E5" s="128"/>
      <c r="F5" s="11"/>
      <c r="G5" s="11"/>
      <c r="H5" s="11"/>
      <c r="I5" s="11"/>
      <c r="J5" s="11"/>
      <c r="K5" s="12"/>
      <c r="M5" s="3">
        <v>5</v>
      </c>
      <c r="N5" s="1" t="s">
        <v>34</v>
      </c>
    </row>
    <row r="6" spans="1:14" s="9" customFormat="1" x14ac:dyDescent="0.25">
      <c r="A6" s="3">
        <v>6</v>
      </c>
      <c r="C6" s="18"/>
      <c r="D6" s="47" t="s">
        <v>0</v>
      </c>
      <c r="E6" s="48" t="s">
        <v>1</v>
      </c>
      <c r="F6" s="19"/>
      <c r="G6" s="65" t="s">
        <v>104</v>
      </c>
      <c r="H6" s="140"/>
      <c r="I6" s="141"/>
      <c r="J6" s="19"/>
      <c r="K6" s="20"/>
      <c r="M6" s="3"/>
      <c r="N6" s="26"/>
    </row>
    <row r="7" spans="1:14" s="5" customFormat="1" ht="16.5" thickBot="1" x14ac:dyDescent="0.3">
      <c r="A7" s="3">
        <v>7</v>
      </c>
      <c r="C7" s="16" t="s">
        <v>105</v>
      </c>
      <c r="D7" s="30"/>
      <c r="E7" s="31"/>
      <c r="F7" s="11"/>
      <c r="K7" s="12"/>
      <c r="M7" s="3">
        <v>7</v>
      </c>
      <c r="N7" s="1" t="s">
        <v>35</v>
      </c>
    </row>
    <row r="8" spans="1:14" ht="19.5" thickTop="1" thickBot="1" x14ac:dyDescent="0.3">
      <c r="A8" s="3">
        <v>8</v>
      </c>
      <c r="C8" s="156" t="s">
        <v>97</v>
      </c>
      <c r="D8" s="157"/>
      <c r="E8" s="139" t="s">
        <v>47</v>
      </c>
      <c r="F8" s="139"/>
      <c r="G8" s="162" t="s">
        <v>102</v>
      </c>
      <c r="H8" s="163"/>
      <c r="I8" s="164"/>
      <c r="J8" s="111">
        <v>0.5</v>
      </c>
      <c r="K8" s="12"/>
    </row>
    <row r="9" spans="1:14" ht="17.25" thickTop="1" thickBot="1" x14ac:dyDescent="0.3">
      <c r="A9" s="3">
        <v>9</v>
      </c>
      <c r="C9" s="21" t="s">
        <v>101</v>
      </c>
      <c r="D9" s="54"/>
      <c r="E9" s="132" t="s">
        <v>92</v>
      </c>
      <c r="F9" s="133"/>
      <c r="G9" s="133"/>
      <c r="H9" s="165" t="s">
        <v>110</v>
      </c>
      <c r="I9" s="166"/>
      <c r="J9" s="112">
        <v>100</v>
      </c>
      <c r="K9" s="12"/>
      <c r="M9" s="3">
        <v>9</v>
      </c>
      <c r="N9" s="1" t="s">
        <v>53</v>
      </c>
    </row>
    <row r="10" spans="1:14" ht="17.25" thickTop="1" thickBot="1" x14ac:dyDescent="0.3">
      <c r="A10" s="3">
        <v>10</v>
      </c>
      <c r="C10" s="22" t="s">
        <v>12</v>
      </c>
      <c r="D10" s="34"/>
      <c r="E10" s="132" t="s">
        <v>93</v>
      </c>
      <c r="F10" s="133"/>
      <c r="G10" s="133"/>
      <c r="H10" s="129"/>
      <c r="I10" s="130"/>
      <c r="J10" s="130"/>
      <c r="K10" s="131"/>
      <c r="M10" s="3">
        <v>10</v>
      </c>
      <c r="N10" s="1" t="s">
        <v>36</v>
      </c>
    </row>
    <row r="11" spans="1:14" ht="16.5" thickBot="1" x14ac:dyDescent="0.3">
      <c r="A11" s="3">
        <v>11</v>
      </c>
      <c r="C11" s="22" t="s">
        <v>13</v>
      </c>
      <c r="D11" s="34"/>
      <c r="E11" s="132" t="s">
        <v>94</v>
      </c>
      <c r="F11" s="133"/>
      <c r="G11" s="133"/>
      <c r="H11" s="104">
        <f>SUM(D10-D13)-J8</f>
        <v>-0.5</v>
      </c>
      <c r="I11" s="105" t="s">
        <v>42</v>
      </c>
      <c r="J11" s="106"/>
      <c r="K11" s="107"/>
      <c r="M11" s="3">
        <v>11</v>
      </c>
      <c r="N11" s="1" t="s">
        <v>51</v>
      </c>
    </row>
    <row r="12" spans="1:14" x14ac:dyDescent="0.25">
      <c r="A12" s="3">
        <v>12</v>
      </c>
      <c r="C12" s="22" t="s">
        <v>29</v>
      </c>
      <c r="D12" s="34"/>
      <c r="E12" s="132" t="s">
        <v>95</v>
      </c>
      <c r="F12" s="133"/>
      <c r="G12" s="133"/>
      <c r="K12" s="12"/>
      <c r="M12" s="3">
        <v>12</v>
      </c>
      <c r="N12" s="1" t="s">
        <v>52</v>
      </c>
    </row>
    <row r="13" spans="1:14" x14ac:dyDescent="0.25">
      <c r="A13" s="3">
        <v>13</v>
      </c>
      <c r="C13" s="23" t="s">
        <v>109</v>
      </c>
      <c r="D13" s="55"/>
      <c r="E13" s="134" t="s">
        <v>96</v>
      </c>
      <c r="F13" s="133"/>
      <c r="G13" s="135"/>
      <c r="K13" s="12"/>
      <c r="M13" s="3">
        <v>13</v>
      </c>
      <c r="N13" s="1" t="s">
        <v>37</v>
      </c>
    </row>
    <row r="14" spans="1:14" x14ac:dyDescent="0.25">
      <c r="A14" s="3">
        <v>14</v>
      </c>
      <c r="C14" s="159"/>
      <c r="D14" s="160"/>
      <c r="E14" s="160"/>
      <c r="F14" s="160"/>
      <c r="G14" s="160"/>
      <c r="H14" s="160"/>
      <c r="I14" s="160"/>
      <c r="J14" s="160"/>
      <c r="K14" s="161"/>
    </row>
    <row r="15" spans="1:14" ht="18" thickBot="1" x14ac:dyDescent="0.3">
      <c r="A15" s="3">
        <v>15</v>
      </c>
      <c r="C15" s="16" t="s">
        <v>62</v>
      </c>
      <c r="D15" s="24"/>
      <c r="E15" s="11"/>
      <c r="F15" s="11"/>
      <c r="G15" s="11"/>
      <c r="H15" s="11"/>
      <c r="I15" s="11"/>
      <c r="J15" s="11"/>
      <c r="K15" s="12"/>
      <c r="M15" s="3">
        <v>14</v>
      </c>
      <c r="N15" s="1" t="s">
        <v>38</v>
      </c>
    </row>
    <row r="16" spans="1:14" ht="17.25" thickTop="1" thickBot="1" x14ac:dyDescent="0.3">
      <c r="A16" s="3">
        <v>16</v>
      </c>
      <c r="C16" s="10"/>
      <c r="D16" s="17" t="s">
        <v>57</v>
      </c>
      <c r="E16" s="122" t="s">
        <v>28</v>
      </c>
      <c r="F16" s="123"/>
      <c r="G16" s="124"/>
      <c r="H16" s="136" t="s">
        <v>112</v>
      </c>
      <c r="I16" s="137"/>
      <c r="J16" s="137"/>
      <c r="K16" s="138"/>
      <c r="N16" s="1" t="s">
        <v>107</v>
      </c>
    </row>
    <row r="17" spans="1:14" ht="16.5" thickTop="1" x14ac:dyDescent="0.25">
      <c r="A17" s="3">
        <v>17</v>
      </c>
      <c r="C17" s="158" t="s">
        <v>45</v>
      </c>
      <c r="D17" s="114"/>
      <c r="E17" s="101"/>
      <c r="F17" s="102"/>
      <c r="G17" s="103"/>
      <c r="H17" s="146"/>
      <c r="I17" s="147"/>
      <c r="J17" s="147"/>
      <c r="K17" s="148"/>
      <c r="N17" s="1" t="s">
        <v>108</v>
      </c>
    </row>
    <row r="18" spans="1:14" x14ac:dyDescent="0.25">
      <c r="A18" s="3">
        <v>18</v>
      </c>
      <c r="C18" s="21" t="s">
        <v>59</v>
      </c>
      <c r="D18" s="56"/>
      <c r="E18" s="71"/>
      <c r="F18" s="149" t="s">
        <v>100</v>
      </c>
      <c r="G18" s="150"/>
      <c r="H18" s="72"/>
      <c r="I18" s="73"/>
      <c r="J18" s="74"/>
      <c r="K18" s="75"/>
      <c r="M18" s="3">
        <v>18</v>
      </c>
      <c r="N18" s="1" t="s">
        <v>81</v>
      </c>
    </row>
    <row r="19" spans="1:14" ht="16.5" thickBot="1" x14ac:dyDescent="0.3">
      <c r="A19" s="3">
        <v>19</v>
      </c>
      <c r="C19" s="22" t="s">
        <v>60</v>
      </c>
      <c r="D19" s="57"/>
      <c r="E19" s="76" t="str">
        <f>IF(D24=0,"",SUM(D24*D25))</f>
        <v/>
      </c>
      <c r="F19" s="151" t="str">
        <f>IF(D31=0,"",SUM(D31/5280))</f>
        <v/>
      </c>
      <c r="G19" s="152"/>
      <c r="H19" s="72"/>
      <c r="I19" s="73"/>
      <c r="J19" s="77"/>
      <c r="K19" s="75"/>
      <c r="M19" s="3">
        <v>19</v>
      </c>
      <c r="N19" s="1" t="s">
        <v>46</v>
      </c>
    </row>
    <row r="20" spans="1:14" ht="17.25" thickTop="1" thickBot="1" x14ac:dyDescent="0.3">
      <c r="A20" s="3">
        <v>20</v>
      </c>
      <c r="C20" s="35" t="s">
        <v>111</v>
      </c>
      <c r="D20" s="58"/>
      <c r="E20" s="90" t="str">
        <f>IF('Comps-support'!B23=0,"",D13+'Comps-support'!B23)</f>
        <v/>
      </c>
      <c r="F20" s="120" t="s">
        <v>89</v>
      </c>
      <c r="G20" s="121"/>
      <c r="H20" s="72"/>
      <c r="I20" s="73"/>
      <c r="J20" s="78"/>
      <c r="K20" s="75"/>
      <c r="M20" s="3">
        <v>20</v>
      </c>
      <c r="N20" s="1" t="s">
        <v>41</v>
      </c>
    </row>
    <row r="21" spans="1:14" ht="16.5" thickTop="1" x14ac:dyDescent="0.25">
      <c r="A21" s="3">
        <v>21</v>
      </c>
      <c r="C21" s="158" t="s">
        <v>44</v>
      </c>
      <c r="D21" s="114"/>
      <c r="E21" s="79"/>
      <c r="F21" s="80" t="s">
        <v>11</v>
      </c>
      <c r="G21" s="81" t="s">
        <v>10</v>
      </c>
      <c r="H21" s="153"/>
      <c r="I21" s="154"/>
      <c r="J21" s="154"/>
      <c r="K21" s="155"/>
    </row>
    <row r="22" spans="1:14" x14ac:dyDescent="0.25">
      <c r="A22" s="3">
        <v>22</v>
      </c>
      <c r="C22" s="21" t="s">
        <v>15</v>
      </c>
      <c r="D22" s="59"/>
      <c r="E22" s="82" t="s">
        <v>70</v>
      </c>
      <c r="F22" s="83" t="str">
        <f>IF(D15=0,"",'Comps-support'!B2*('Geomorphic Road Site Assessment'!D15^'Comps-support'!C2))</f>
        <v/>
      </c>
      <c r="G22" s="84" t="str">
        <f>IF(D15=0,"",'Comps-support'!B8*('Geomorphic Road Site Assessment'!D15^'Comps-support'!C8))</f>
        <v/>
      </c>
      <c r="H22" s="72"/>
      <c r="I22" s="77"/>
      <c r="J22" s="85"/>
      <c r="K22" s="75"/>
      <c r="M22" s="3">
        <v>22</v>
      </c>
      <c r="N22" s="1" t="s">
        <v>54</v>
      </c>
    </row>
    <row r="23" spans="1:14" x14ac:dyDescent="0.25">
      <c r="A23" s="3">
        <v>23</v>
      </c>
      <c r="C23" s="22" t="s">
        <v>17</v>
      </c>
      <c r="D23" s="59"/>
      <c r="E23" s="86" t="str">
        <f>IF(D15=0,"",'Comps-support'!J16)</f>
        <v/>
      </c>
      <c r="F23" s="87" t="str">
        <f>IF(D15=0,"",'Comps-support'!B4*('Geomorphic Road Site Assessment'!D15^'Comps-support'!C4))</f>
        <v/>
      </c>
      <c r="G23" s="88" t="str">
        <f>IF(D15=0,"",'Comps-support'!B10*('Geomorphic Road Site Assessment'!D15^'Comps-support'!C10))</f>
        <v/>
      </c>
      <c r="H23" s="72"/>
      <c r="I23" s="77"/>
      <c r="J23" s="89"/>
      <c r="K23" s="75"/>
      <c r="M23" s="3">
        <v>23</v>
      </c>
      <c r="N23" s="1" t="s">
        <v>85</v>
      </c>
    </row>
    <row r="24" spans="1:14" x14ac:dyDescent="0.25">
      <c r="A24" s="3">
        <v>24</v>
      </c>
      <c r="C24" s="22" t="s">
        <v>16</v>
      </c>
      <c r="D24" s="60"/>
      <c r="E24" s="90" t="str">
        <f>IF(D19=0,"",(D19/D25))</f>
        <v/>
      </c>
      <c r="F24" s="91"/>
      <c r="G24" s="92"/>
      <c r="H24" s="72"/>
      <c r="I24" s="77"/>
      <c r="J24" s="93"/>
      <c r="K24" s="75"/>
      <c r="M24" s="3">
        <v>24</v>
      </c>
      <c r="N24" s="1" t="s">
        <v>84</v>
      </c>
    </row>
    <row r="25" spans="1:14" x14ac:dyDescent="0.25">
      <c r="A25" s="3">
        <v>25</v>
      </c>
      <c r="C25" s="22" t="s">
        <v>19</v>
      </c>
      <c r="D25" s="61"/>
      <c r="E25" s="94" t="str">
        <f>IF(D19=0,"",(D19/D24))</f>
        <v/>
      </c>
      <c r="F25" s="95"/>
      <c r="G25" s="96"/>
      <c r="H25" s="72"/>
      <c r="I25" s="77"/>
      <c r="J25" s="89"/>
      <c r="K25" s="75"/>
      <c r="M25" s="3">
        <v>25</v>
      </c>
      <c r="N25" s="1" t="s">
        <v>83</v>
      </c>
    </row>
    <row r="26" spans="1:14" ht="16.5" thickBot="1" x14ac:dyDescent="0.3">
      <c r="A26" s="3">
        <v>26</v>
      </c>
      <c r="C26" s="23" t="s">
        <v>106</v>
      </c>
      <c r="D26" s="108"/>
      <c r="E26" s="97"/>
      <c r="F26" s="98"/>
      <c r="G26" s="99"/>
      <c r="H26" s="142"/>
      <c r="I26" s="143"/>
      <c r="J26" s="144"/>
      <c r="K26" s="145"/>
      <c r="M26" s="3">
        <v>26</v>
      </c>
      <c r="N26" s="1" t="s">
        <v>58</v>
      </c>
    </row>
    <row r="27" spans="1:14" ht="16.5" thickTop="1" x14ac:dyDescent="0.25">
      <c r="A27" s="3">
        <v>27</v>
      </c>
      <c r="C27" s="70" t="s">
        <v>56</v>
      </c>
      <c r="D27" s="49" t="s">
        <v>63</v>
      </c>
      <c r="E27" s="33" t="s">
        <v>64</v>
      </c>
      <c r="F27" s="32" t="s">
        <v>65</v>
      </c>
      <c r="G27" s="33" t="s">
        <v>66</v>
      </c>
      <c r="H27" s="32" t="s">
        <v>67</v>
      </c>
      <c r="I27" s="68" t="s">
        <v>68</v>
      </c>
      <c r="J27" s="113" t="s">
        <v>69</v>
      </c>
      <c r="K27" s="114"/>
    </row>
    <row r="28" spans="1:14" ht="16.5" thickBot="1" x14ac:dyDescent="0.3">
      <c r="A28" s="3">
        <v>28</v>
      </c>
      <c r="C28" s="50" t="s">
        <v>98</v>
      </c>
      <c r="D28" s="62"/>
      <c r="E28" s="62"/>
      <c r="F28" s="62"/>
      <c r="G28" s="62"/>
      <c r="H28" s="62"/>
      <c r="I28" s="69"/>
      <c r="J28" s="115"/>
      <c r="K28" s="116"/>
      <c r="M28" s="3">
        <v>28</v>
      </c>
      <c r="N28" s="1" t="s">
        <v>99</v>
      </c>
    </row>
    <row r="29" spans="1:14" x14ac:dyDescent="0.25">
      <c r="A29" s="3">
        <v>29</v>
      </c>
      <c r="C29" s="100" t="s">
        <v>50</v>
      </c>
      <c r="D29" s="14" t="s">
        <v>21</v>
      </c>
      <c r="E29" s="14" t="s">
        <v>20</v>
      </c>
      <c r="F29" s="14" t="s">
        <v>22</v>
      </c>
      <c r="G29" s="14" t="s">
        <v>23</v>
      </c>
      <c r="H29" s="14" t="s">
        <v>24</v>
      </c>
      <c r="I29" s="14" t="s">
        <v>4</v>
      </c>
      <c r="J29" s="14" t="s">
        <v>3</v>
      </c>
      <c r="K29" s="15" t="s">
        <v>25</v>
      </c>
      <c r="M29" s="2"/>
      <c r="N29" s="2"/>
    </row>
    <row r="30" spans="1:14" x14ac:dyDescent="0.25">
      <c r="A30" s="3">
        <v>30</v>
      </c>
      <c r="C30" s="51" t="s">
        <v>18</v>
      </c>
      <c r="D30" s="109"/>
      <c r="E30" s="63"/>
      <c r="F30" s="63"/>
      <c r="G30" s="63"/>
      <c r="H30" s="63"/>
      <c r="I30" s="63"/>
      <c r="J30" s="63"/>
      <c r="K30" s="64"/>
      <c r="M30" s="3">
        <v>30</v>
      </c>
      <c r="N30" s="1" t="s">
        <v>48</v>
      </c>
    </row>
    <row r="31" spans="1:14" ht="16.5" thickBot="1" x14ac:dyDescent="0.3">
      <c r="A31" s="3">
        <v>31</v>
      </c>
      <c r="C31" s="52" t="s">
        <v>26</v>
      </c>
      <c r="D31" s="110"/>
      <c r="E31" s="66"/>
      <c r="F31" s="66"/>
      <c r="G31" s="66"/>
      <c r="H31" s="66"/>
      <c r="I31" s="66"/>
      <c r="J31" s="66"/>
      <c r="K31" s="67"/>
      <c r="M31" s="3">
        <v>31</v>
      </c>
      <c r="N31" s="1" t="s">
        <v>48</v>
      </c>
    </row>
    <row r="32" spans="1:14" ht="16.5" thickTop="1" x14ac:dyDescent="0.25"/>
  </sheetData>
  <mergeCells count="29">
    <mergeCell ref="D5:E5"/>
    <mergeCell ref="H26:I26"/>
    <mergeCell ref="J26:K26"/>
    <mergeCell ref="H17:K17"/>
    <mergeCell ref="F18:G18"/>
    <mergeCell ref="F19:G19"/>
    <mergeCell ref="H21:K21"/>
    <mergeCell ref="C8:D8"/>
    <mergeCell ref="C21:D21"/>
    <mergeCell ref="C17:D17"/>
    <mergeCell ref="C14:K14"/>
    <mergeCell ref="G8:I8"/>
    <mergeCell ref="H9:I9"/>
    <mergeCell ref="J27:K27"/>
    <mergeCell ref="J28:K28"/>
    <mergeCell ref="C2:K2"/>
    <mergeCell ref="F20:G20"/>
    <mergeCell ref="E16:G16"/>
    <mergeCell ref="D3:E3"/>
    <mergeCell ref="D4:E4"/>
    <mergeCell ref="H10:K10"/>
    <mergeCell ref="E9:G9"/>
    <mergeCell ref="E10:G10"/>
    <mergeCell ref="E11:G11"/>
    <mergeCell ref="E12:G12"/>
    <mergeCell ref="E13:G13"/>
    <mergeCell ref="H16:K16"/>
    <mergeCell ref="E8:F8"/>
    <mergeCell ref="H6:I6"/>
  </mergeCells>
  <hyperlinks>
    <hyperlink ref="C2:H2" r:id="rId1" display="Geomorphic Assessment at Road/River intersection"/>
    <hyperlink ref="C29" r:id="rId2" display="USGS StreamStats"/>
  </hyperlinks>
  <pageMargins left="0.25" right="0.25" top="0.75" bottom="0.75" header="0.3" footer="0.3"/>
  <pageSetup scale="47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16" customWidth="1"/>
    <col min="2" max="23" width="9.140625" style="36"/>
  </cols>
  <sheetData>
    <row r="1" spans="1:23" ht="15.75" x14ac:dyDescent="0.25">
      <c r="A1" s="8" t="s">
        <v>7</v>
      </c>
    </row>
    <row r="2" spans="1:23" x14ac:dyDescent="0.25">
      <c r="A2" s="7" t="s">
        <v>2</v>
      </c>
      <c r="B2" s="36">
        <v>6.6315999999999997</v>
      </c>
      <c r="C2" s="36">
        <v>0.45340000000000003</v>
      </c>
    </row>
    <row r="3" spans="1:23" x14ac:dyDescent="0.25">
      <c r="A3" s="7" t="s">
        <v>6</v>
      </c>
      <c r="B3" s="36">
        <v>5.3095999999999997</v>
      </c>
      <c r="C3" s="36">
        <v>0.70540000000000003</v>
      </c>
    </row>
    <row r="4" spans="1:23" x14ac:dyDescent="0.25">
      <c r="A4" s="7" t="s">
        <v>9</v>
      </c>
      <c r="B4" s="36">
        <v>0.80320000000000003</v>
      </c>
      <c r="C4" s="36">
        <v>0.25140000000000001</v>
      </c>
    </row>
    <row r="7" spans="1:23" ht="15.75" x14ac:dyDescent="0.25">
      <c r="A7" s="8" t="s">
        <v>8</v>
      </c>
    </row>
    <row r="8" spans="1:23" x14ac:dyDescent="0.25">
      <c r="A8" s="7" t="s">
        <v>2</v>
      </c>
      <c r="B8" s="36">
        <v>5.7926000000000002</v>
      </c>
      <c r="C8" s="36">
        <v>0.38669999999999999</v>
      </c>
    </row>
    <row r="9" spans="1:23" x14ac:dyDescent="0.25">
      <c r="A9" s="7" t="s">
        <v>6</v>
      </c>
      <c r="B9" s="36">
        <v>4.7455999999999996</v>
      </c>
      <c r="C9" s="36">
        <v>0.61019999999999996</v>
      </c>
    </row>
    <row r="10" spans="1:23" x14ac:dyDescent="0.25">
      <c r="A10" s="7" t="s">
        <v>9</v>
      </c>
      <c r="B10" s="36">
        <v>0.81899999999999995</v>
      </c>
      <c r="C10" s="36">
        <v>0.2235</v>
      </c>
    </row>
    <row r="12" spans="1:23" x14ac:dyDescent="0.25">
      <c r="A12" s="7" t="s">
        <v>61</v>
      </c>
    </row>
    <row r="13" spans="1:23" x14ac:dyDescent="0.25">
      <c r="A13" s="29"/>
      <c r="B13" s="36">
        <v>0.83399999999999996</v>
      </c>
      <c r="C13" s="36">
        <f>'Geomorphic Road Site Assessment'!G28</f>
        <v>0</v>
      </c>
      <c r="D13" s="36">
        <f>'Geomorphic Road Site Assessment'!K28</f>
        <v>0</v>
      </c>
      <c r="E13" s="36" t="e">
        <f>SUM(C13/D13)</f>
        <v>#DIV/0!</v>
      </c>
    </row>
    <row r="15" spans="1:23" s="37" customFormat="1" ht="11.25" x14ac:dyDescent="0.2">
      <c r="B15" s="38" t="s">
        <v>72</v>
      </c>
      <c r="C15" s="38" t="s">
        <v>73</v>
      </c>
      <c r="D15" s="38" t="s">
        <v>74</v>
      </c>
      <c r="E15" s="38" t="s">
        <v>75</v>
      </c>
      <c r="F15" s="38" t="s">
        <v>76</v>
      </c>
      <c r="G15" s="38" t="s">
        <v>77</v>
      </c>
      <c r="H15" s="38" t="s">
        <v>78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 spans="1:23" x14ac:dyDescent="0.25">
      <c r="A16" t="s">
        <v>71</v>
      </c>
      <c r="B16" s="36">
        <f>'Geomorphic Road Site Assessment'!D20</f>
        <v>0</v>
      </c>
      <c r="C16" s="36">
        <f>'Geomorphic Road Site Assessment'!D13</f>
        <v>0</v>
      </c>
      <c r="D16" s="36" t="str">
        <f>'Geomorphic Road Site Assessment'!F23</f>
        <v/>
      </c>
      <c r="E16" s="36" t="str">
        <f>'Geomorphic Road Site Assessment'!G23</f>
        <v/>
      </c>
      <c r="F16" s="36">
        <f>'Geomorphic Road Site Assessment'!D12</f>
        <v>0</v>
      </c>
      <c r="G16" s="36">
        <f>AVERAGE(B16:C16)</f>
        <v>0</v>
      </c>
      <c r="H16" s="36">
        <f>ABS(F16-G16)</f>
        <v>0</v>
      </c>
      <c r="I16" s="36" t="e">
        <f>AVERAGE(D16:E16)</f>
        <v>#DIV/0!</v>
      </c>
      <c r="J16" s="36" t="str">
        <f>IF(H16=0,"",H16-I16)</f>
        <v/>
      </c>
    </row>
    <row r="17" spans="1:2" x14ac:dyDescent="0.25">
      <c r="B17" s="36" t="s">
        <v>80</v>
      </c>
    </row>
    <row r="18" spans="1:2" x14ac:dyDescent="0.25">
      <c r="A18" t="s">
        <v>79</v>
      </c>
      <c r="B18" s="36">
        <v>17.600000000000001</v>
      </c>
    </row>
    <row r="20" spans="1:2" x14ac:dyDescent="0.25">
      <c r="A20" t="s">
        <v>91</v>
      </c>
    </row>
    <row r="21" spans="1:2" x14ac:dyDescent="0.25">
      <c r="A21" s="46" t="s">
        <v>90</v>
      </c>
    </row>
    <row r="23" spans="1:2" x14ac:dyDescent="0.25">
      <c r="B23" s="36">
        <f>'Geomorphic Road Site Assessment'!J9*'Geomorphic Road Site Assessment'!D19</f>
        <v>0</v>
      </c>
    </row>
  </sheetData>
  <sheetProtection algorithmName="SHA-512" hashValue="SlnDot/p1mNzPbgGt3ET9DPJFeihV+/sncs8tbNWD+MBI3j7mqrh9+/vnjtnCZBoYvaBya4wiQFeC+BRoMcg/A==" saltValue="tCUSupKwNqw7tukJpGZRV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9"/>
  <sheetViews>
    <sheetView workbookViewId="0">
      <selection activeCell="E23" sqref="E23"/>
    </sheetView>
  </sheetViews>
  <sheetFormatPr defaultRowHeight="15" x14ac:dyDescent="0.25"/>
  <cols>
    <col min="1" max="1" width="52.140625" customWidth="1"/>
    <col min="2" max="2" width="2.42578125" customWidth="1"/>
    <col min="3" max="3" width="120" bestFit="1" customWidth="1"/>
  </cols>
  <sheetData>
    <row r="1" spans="1:3" ht="26.25" x14ac:dyDescent="0.4">
      <c r="A1" s="44" t="s">
        <v>87</v>
      </c>
      <c r="B1" s="44"/>
      <c r="C1" s="45" t="s">
        <v>88</v>
      </c>
    </row>
    <row r="2" spans="1:3" ht="15.75" x14ac:dyDescent="0.25">
      <c r="A2" s="41" t="s">
        <v>82</v>
      </c>
      <c r="B2" s="41"/>
      <c r="C2" s="42" t="s">
        <v>53</v>
      </c>
    </row>
    <row r="3" spans="1:3" ht="15.75" x14ac:dyDescent="0.25">
      <c r="A3" s="41" t="s">
        <v>12</v>
      </c>
      <c r="B3" s="41"/>
      <c r="C3" s="42" t="s">
        <v>36</v>
      </c>
    </row>
    <row r="4" spans="1:3" ht="15.75" x14ac:dyDescent="0.25">
      <c r="A4" s="41" t="s">
        <v>13</v>
      </c>
      <c r="B4" s="41"/>
      <c r="C4" s="42" t="s">
        <v>51</v>
      </c>
    </row>
    <row r="5" spans="1:3" ht="15.75" x14ac:dyDescent="0.25">
      <c r="A5" s="41" t="s">
        <v>29</v>
      </c>
      <c r="B5" s="41"/>
      <c r="C5" s="42" t="s">
        <v>52</v>
      </c>
    </row>
    <row r="6" spans="1:3" ht="15.75" x14ac:dyDescent="0.25">
      <c r="A6" s="41" t="s">
        <v>40</v>
      </c>
      <c r="B6" s="41"/>
      <c r="C6" s="42" t="s">
        <v>37</v>
      </c>
    </row>
    <row r="7" spans="1:3" ht="17.25" x14ac:dyDescent="0.25">
      <c r="A7" s="41" t="s">
        <v>62</v>
      </c>
      <c r="B7" s="41"/>
      <c r="C7" s="42" t="s">
        <v>38</v>
      </c>
    </row>
    <row r="8" spans="1:3" ht="15.75" x14ac:dyDescent="0.25">
      <c r="A8" s="41" t="s">
        <v>59</v>
      </c>
      <c r="B8" s="41"/>
      <c r="C8" s="42" t="s">
        <v>81</v>
      </c>
    </row>
    <row r="9" spans="1:3" ht="15.75" x14ac:dyDescent="0.25">
      <c r="A9" s="41" t="s">
        <v>60</v>
      </c>
      <c r="B9" s="41"/>
      <c r="C9" s="42" t="s">
        <v>46</v>
      </c>
    </row>
    <row r="10" spans="1:3" ht="15.75" x14ac:dyDescent="0.25">
      <c r="A10" s="41" t="s">
        <v>14</v>
      </c>
      <c r="B10" s="41"/>
      <c r="C10" s="42" t="s">
        <v>41</v>
      </c>
    </row>
    <row r="11" spans="1:3" ht="15.75" x14ac:dyDescent="0.25">
      <c r="A11" s="41" t="s">
        <v>15</v>
      </c>
      <c r="B11" s="41"/>
      <c r="C11" s="42" t="s">
        <v>54</v>
      </c>
    </row>
    <row r="12" spans="1:3" ht="15.75" x14ac:dyDescent="0.25">
      <c r="A12" s="41" t="s">
        <v>17</v>
      </c>
      <c r="B12" s="41"/>
      <c r="C12" s="42" t="s">
        <v>85</v>
      </c>
    </row>
    <row r="13" spans="1:3" ht="15.75" x14ac:dyDescent="0.25">
      <c r="A13" s="41" t="s">
        <v>16</v>
      </c>
      <c r="B13" s="41"/>
      <c r="C13" s="42" t="s">
        <v>84</v>
      </c>
    </row>
    <row r="14" spans="1:3" ht="15.75" x14ac:dyDescent="0.25">
      <c r="A14" s="41" t="s">
        <v>19</v>
      </c>
      <c r="B14" s="41"/>
      <c r="C14" s="42" t="s">
        <v>83</v>
      </c>
    </row>
    <row r="15" spans="1:3" ht="15.75" x14ac:dyDescent="0.25">
      <c r="A15" s="41" t="s">
        <v>27</v>
      </c>
      <c r="B15" s="41"/>
      <c r="C15" s="42" t="s">
        <v>58</v>
      </c>
    </row>
    <row r="16" spans="1:3" ht="15.75" x14ac:dyDescent="0.25">
      <c r="A16" s="43" t="s">
        <v>56</v>
      </c>
      <c r="B16" s="43"/>
      <c r="C16" s="42" t="s">
        <v>86</v>
      </c>
    </row>
    <row r="17" spans="1:3" ht="15.75" x14ac:dyDescent="0.25">
      <c r="A17" s="41" t="s">
        <v>18</v>
      </c>
      <c r="B17" s="41"/>
      <c r="C17" s="42" t="s">
        <v>48</v>
      </c>
    </row>
    <row r="18" spans="1:3" ht="15.75" x14ac:dyDescent="0.25">
      <c r="A18" s="41" t="s">
        <v>26</v>
      </c>
      <c r="B18" s="41"/>
      <c r="C18" s="42" t="s">
        <v>48</v>
      </c>
    </row>
    <row r="19" spans="1:3" x14ac:dyDescent="0.25">
      <c r="A19" s="39"/>
      <c r="B19" s="39"/>
      <c r="C19" s="40"/>
    </row>
  </sheetData>
  <hyperlinks>
    <hyperlink ref="A16" r:id="rId1"/>
  </hyperlink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Geomorphic Road Site Assessment</vt:lpstr>
      <vt:lpstr>Comps-support</vt:lpstr>
      <vt:lpstr>Field-Descriptions</vt:lpstr>
      <vt:lpstr>'Geomorphic Road Site Assessment'!Print_Area</vt:lpstr>
    </vt:vector>
  </TitlesOfParts>
  <Company>MN Dept of Natural Resources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Geomorphic Assessment at Road/River Intersection</dc:title>
  <dc:subject>Geomorphic Assessment at Road/River Intersection</dc:subject>
  <dc:creator>Kevin Zytkovicz</dc:creator>
  <cp:keywords>geomorphology</cp:keywords>
  <cp:lastModifiedBy>Kevin Zytkovicz</cp:lastModifiedBy>
  <cp:lastPrinted>2017-04-10T17:03:06Z</cp:lastPrinted>
  <dcterms:created xsi:type="dcterms:W3CDTF">2016-05-13T11:06:54Z</dcterms:created>
  <dcterms:modified xsi:type="dcterms:W3CDTF">2019-08-07T16:54:17Z</dcterms:modified>
</cp:coreProperties>
</file>