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Sheet1!$A$1:$H$60</definedName>
  </definedNames>
  <calcPr calcId="125725"/>
</workbook>
</file>

<file path=xl/calcChain.xml><?xml version="1.0" encoding="utf-8"?>
<calcChain xmlns="http://schemas.openxmlformats.org/spreadsheetml/2006/main">
  <c r="F19" i="1"/>
  <c r="F12"/>
  <c r="F42"/>
  <c r="F14"/>
  <c r="F46"/>
  <c r="F4"/>
  <c r="F27"/>
  <c r="F45"/>
  <c r="F53"/>
  <c r="F23"/>
  <c r="F33"/>
  <c r="F49"/>
  <c r="F17"/>
  <c r="F38"/>
  <c r="F30"/>
  <c r="F8"/>
  <c r="F52"/>
  <c r="F10"/>
  <c r="F32"/>
  <c r="F25"/>
  <c r="F20"/>
  <c r="F24"/>
  <c r="F39"/>
  <c r="F55"/>
  <c r="F54"/>
  <c r="F44"/>
  <c r="F34"/>
  <c r="F21"/>
  <c r="F5"/>
  <c r="F13"/>
  <c r="F48"/>
  <c r="F58"/>
  <c r="F6"/>
  <c r="F60"/>
  <c r="F18"/>
  <c r="F28"/>
  <c r="F57"/>
  <c r="F31"/>
</calcChain>
</file>

<file path=xl/sharedStrings.xml><?xml version="1.0" encoding="utf-8"?>
<sst xmlns="http://schemas.openxmlformats.org/spreadsheetml/2006/main" count="120" uniqueCount="82">
  <si>
    <t xml:space="preserve">Lake </t>
  </si>
  <si>
    <t>Acres</t>
  </si>
  <si>
    <t>Survey Year</t>
  </si>
  <si>
    <t>Lura</t>
  </si>
  <si>
    <t>Horseshoe</t>
  </si>
  <si>
    <t>Volney</t>
  </si>
  <si>
    <t>Notes</t>
  </si>
  <si>
    <t>Fry stocked</t>
  </si>
  <si>
    <t>Surplus adults stocked</t>
  </si>
  <si>
    <t>German</t>
  </si>
  <si>
    <t>East Jeff</t>
  </si>
  <si>
    <t>West Jeff</t>
  </si>
  <si>
    <t>Natural Reproduction</t>
  </si>
  <si>
    <t>Cedar</t>
  </si>
  <si>
    <t>Bass</t>
  </si>
  <si>
    <t>-</t>
  </si>
  <si>
    <t>Washington</t>
  </si>
  <si>
    <t>Roberds</t>
  </si>
  <si>
    <t>Geneva</t>
  </si>
  <si>
    <t>Very abundant pike but suffered from 2012 summerkill, current population unknown</t>
  </si>
  <si>
    <t>Clear(Lex)</t>
  </si>
  <si>
    <t>Ballantyne</t>
  </si>
  <si>
    <t>Natural Reproduction, Erratic water clarity</t>
  </si>
  <si>
    <t>Bear</t>
  </si>
  <si>
    <t>Cannon</t>
  </si>
  <si>
    <t>Crystal</t>
  </si>
  <si>
    <t>Fish</t>
  </si>
  <si>
    <t>Gorman</t>
  </si>
  <si>
    <t>Lily</t>
  </si>
  <si>
    <t>Loon(Lake Crystal)</t>
  </si>
  <si>
    <t>Lower Sakatah</t>
  </si>
  <si>
    <t>Mills</t>
  </si>
  <si>
    <t>Rays</t>
  </si>
  <si>
    <t>Sabre</t>
  </si>
  <si>
    <t>Scotch</t>
  </si>
  <si>
    <t>Steele</t>
  </si>
  <si>
    <t>Tetonka</t>
  </si>
  <si>
    <t>Upper Sakatah</t>
  </si>
  <si>
    <t>Wells</t>
  </si>
  <si>
    <t>Popular with some locals, ditch inlets</t>
  </si>
  <si>
    <t>Winterkilled, population unknown</t>
  </si>
  <si>
    <t>Winterkilled, population unknown due to 2011 shutdown, similar to Crystal</t>
  </si>
  <si>
    <t>Fry stocked, current population status known, special assessment scheduled for 2013</t>
  </si>
  <si>
    <t>Mazaska</t>
  </si>
  <si>
    <t>Frances</t>
  </si>
  <si>
    <t>Emily</t>
  </si>
  <si>
    <t>Circle</t>
  </si>
  <si>
    <t>French</t>
  </si>
  <si>
    <t>Hunt</t>
  </si>
  <si>
    <t>Shields</t>
  </si>
  <si>
    <t>Beaver</t>
  </si>
  <si>
    <t>Hiniker Pond</t>
  </si>
  <si>
    <t>Madison</t>
  </si>
  <si>
    <t>Duck</t>
  </si>
  <si>
    <t>Rice (Wells)</t>
  </si>
  <si>
    <t>Fountain</t>
  </si>
  <si>
    <t>Roemhildts</t>
  </si>
  <si>
    <t>Kelly Dudley</t>
  </si>
  <si>
    <t>Fox</t>
  </si>
  <si>
    <t>St. Olaf</t>
  </si>
  <si>
    <t>Reeds</t>
  </si>
  <si>
    <t>George</t>
  </si>
  <si>
    <t>Albert Lea</t>
  </si>
  <si>
    <t>Dora</t>
  </si>
  <si>
    <t>Rice (Rice)</t>
  </si>
  <si>
    <t>Cody</t>
  </si>
  <si>
    <t>Phelps</t>
  </si>
  <si>
    <t>Clear (Waseca)</t>
  </si>
  <si>
    <t>Elysian</t>
  </si>
  <si>
    <t>Mean Annual Secchi (feet)</t>
  </si>
  <si>
    <t>CPUE (#/gillnet)</t>
  </si>
  <si>
    <t>Mean Weight (pounds)</t>
  </si>
  <si>
    <t>Fry stocked, MDAA Coop Adult Trap</t>
  </si>
  <si>
    <t>Fry stocked, winterkilled, current population unknown</t>
  </si>
  <si>
    <t>Fry stocked, erratic water clarity</t>
  </si>
  <si>
    <t>Percent Littoral (acres under 15 ft)</t>
  </si>
  <si>
    <t>produced by Waterville DNR Area Fisheries Office</t>
  </si>
  <si>
    <t>Waterville Area Darkhouse Spearing Prospectus, Winter 2013-2014</t>
  </si>
  <si>
    <t>Should have good water clarity into the winter</t>
  </si>
  <si>
    <t>Middle Jefferson</t>
  </si>
  <si>
    <t>Fry stocked, More pike spotted while electrofishing, we expect to see many more pike in 2014 assessment</t>
  </si>
  <si>
    <t>Pickerel (Albert Lea)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</si>
</sst>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9" fontId="0" fillId="0" borderId="0" xfId="0" applyNumberFormat="1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tabSelected="1" workbookViewId="0">
      <selection activeCell="D38" sqref="D38"/>
    </sheetView>
  </sheetViews>
  <sheetFormatPr defaultRowHeight="15"/>
  <cols>
    <col min="1" max="1" width="32.42578125" customWidth="1"/>
    <col min="2" max="2" width="7" customWidth="1"/>
    <col min="3" max="3" width="10" customWidth="1"/>
    <col min="4" max="4" width="13.5703125" customWidth="1"/>
    <col min="5" max="5" width="6.42578125" customWidth="1"/>
    <col min="6" max="6" width="16.85546875" customWidth="1"/>
    <col min="7" max="7" width="12.85546875" customWidth="1"/>
    <col min="8" max="8" width="64.5703125" customWidth="1"/>
  </cols>
  <sheetData>
    <row r="1" spans="1:8" ht="21">
      <c r="A1" s="6" t="s">
        <v>77</v>
      </c>
    </row>
    <row r="2" spans="1:8" s="7" customFormat="1">
      <c r="A2" t="s">
        <v>76</v>
      </c>
    </row>
    <row r="3" spans="1:8" ht="45">
      <c r="A3" s="2" t="s">
        <v>0</v>
      </c>
      <c r="B3" s="4" t="s">
        <v>2</v>
      </c>
      <c r="C3" s="4" t="s">
        <v>70</v>
      </c>
      <c r="D3" s="4" t="s">
        <v>71</v>
      </c>
      <c r="E3" s="2" t="s">
        <v>1</v>
      </c>
      <c r="F3" s="4" t="s">
        <v>75</v>
      </c>
      <c r="G3" s="4" t="s">
        <v>69</v>
      </c>
      <c r="H3" s="2" t="s">
        <v>6</v>
      </c>
    </row>
    <row r="4" spans="1:8">
      <c r="A4" t="s">
        <v>62</v>
      </c>
      <c r="B4">
        <v>2010</v>
      </c>
      <c r="C4" s="3">
        <v>1</v>
      </c>
      <c r="D4" s="3">
        <v>7.86</v>
      </c>
      <c r="E4">
        <v>2685</v>
      </c>
      <c r="F4" s="1">
        <f>2664/2685</f>
        <v>0.99217877094972062</v>
      </c>
      <c r="G4" s="3">
        <v>2.5</v>
      </c>
      <c r="H4" s="5"/>
    </row>
    <row r="5" spans="1:8">
      <c r="A5" t="s">
        <v>21</v>
      </c>
      <c r="B5">
        <v>2009</v>
      </c>
      <c r="C5">
        <v>7.33</v>
      </c>
      <c r="D5">
        <v>4.42</v>
      </c>
      <c r="E5">
        <v>371</v>
      </c>
      <c r="F5" s="1">
        <f>301/371</f>
        <v>0.81132075471698117</v>
      </c>
      <c r="G5">
        <v>3.6</v>
      </c>
      <c r="H5" s="5" t="s">
        <v>12</v>
      </c>
    </row>
    <row r="6" spans="1:8">
      <c r="A6" t="s">
        <v>14</v>
      </c>
      <c r="B6">
        <v>2013</v>
      </c>
      <c r="C6">
        <v>5</v>
      </c>
      <c r="D6">
        <v>2.2200000000000002</v>
      </c>
      <c r="E6">
        <v>199</v>
      </c>
      <c r="F6" s="1">
        <f>171/199</f>
        <v>0.85929648241206025</v>
      </c>
      <c r="G6">
        <v>4</v>
      </c>
      <c r="H6" s="5" t="s">
        <v>7</v>
      </c>
    </row>
    <row r="7" spans="1:8">
      <c r="A7" t="s">
        <v>23</v>
      </c>
      <c r="B7">
        <v>2009</v>
      </c>
      <c r="C7">
        <v>7</v>
      </c>
      <c r="D7">
        <v>1.49</v>
      </c>
      <c r="E7">
        <v>1033</v>
      </c>
      <c r="F7" s="1">
        <v>1</v>
      </c>
      <c r="G7">
        <v>0.9</v>
      </c>
      <c r="H7" s="5" t="s">
        <v>39</v>
      </c>
    </row>
    <row r="8" spans="1:8">
      <c r="A8" t="s">
        <v>50</v>
      </c>
      <c r="B8">
        <v>2012</v>
      </c>
      <c r="C8" s="3">
        <v>0.5</v>
      </c>
      <c r="D8" s="3">
        <v>6.5</v>
      </c>
      <c r="E8">
        <v>98</v>
      </c>
      <c r="F8" s="1">
        <f>42/98</f>
        <v>0.42857142857142855</v>
      </c>
      <c r="G8" s="3">
        <v>5</v>
      </c>
      <c r="H8" s="5"/>
    </row>
    <row r="9" spans="1:8">
      <c r="A9" t="s">
        <v>24</v>
      </c>
      <c r="B9">
        <v>2009</v>
      </c>
      <c r="C9">
        <v>1.5</v>
      </c>
      <c r="D9">
        <v>3.97</v>
      </c>
      <c r="E9">
        <v>1593</v>
      </c>
      <c r="F9" s="1">
        <v>1</v>
      </c>
      <c r="G9">
        <v>2.1</v>
      </c>
      <c r="H9" s="5"/>
    </row>
    <row r="10" spans="1:8">
      <c r="A10" t="s">
        <v>13</v>
      </c>
      <c r="B10">
        <v>2012</v>
      </c>
      <c r="C10" s="3">
        <v>11.2</v>
      </c>
      <c r="D10" s="3">
        <v>2.34</v>
      </c>
      <c r="E10">
        <v>885</v>
      </c>
      <c r="F10" s="1">
        <f>673/885</f>
        <v>0.76045197740112991</v>
      </c>
      <c r="G10" s="3">
        <v>2</v>
      </c>
      <c r="H10" s="5" t="s">
        <v>7</v>
      </c>
    </row>
    <row r="11" spans="1:8">
      <c r="A11" t="s">
        <v>46</v>
      </c>
      <c r="B11">
        <v>2012</v>
      </c>
      <c r="C11" s="3">
        <v>3.67</v>
      </c>
      <c r="D11" s="3">
        <v>2.98</v>
      </c>
      <c r="E11">
        <v>837</v>
      </c>
      <c r="F11" s="1">
        <v>1</v>
      </c>
      <c r="G11" s="3">
        <v>2.5</v>
      </c>
      <c r="H11" s="5"/>
    </row>
    <row r="12" spans="1:8">
      <c r="A12" t="s">
        <v>67</v>
      </c>
      <c r="B12">
        <v>2010</v>
      </c>
      <c r="C12" s="3">
        <v>4.1399999999999997</v>
      </c>
      <c r="D12" s="3">
        <v>2.81</v>
      </c>
      <c r="E12">
        <v>648</v>
      </c>
      <c r="F12" s="1">
        <f>448/648</f>
        <v>0.69135802469135799</v>
      </c>
      <c r="G12">
        <v>3.2</v>
      </c>
      <c r="H12" s="5" t="s">
        <v>72</v>
      </c>
    </row>
    <row r="13" spans="1:8">
      <c r="A13" t="s">
        <v>20</v>
      </c>
      <c r="B13">
        <v>2013</v>
      </c>
      <c r="C13">
        <v>6</v>
      </c>
      <c r="D13">
        <v>3.08</v>
      </c>
      <c r="E13">
        <v>279</v>
      </c>
      <c r="F13" s="1">
        <f>198/279</f>
        <v>0.70967741935483875</v>
      </c>
      <c r="G13">
        <v>4.5</v>
      </c>
      <c r="H13" s="5" t="s">
        <v>7</v>
      </c>
    </row>
    <row r="14" spans="1:8">
      <c r="A14" t="s">
        <v>65</v>
      </c>
      <c r="B14">
        <v>2010</v>
      </c>
      <c r="C14" s="3">
        <v>11</v>
      </c>
      <c r="D14" s="3">
        <v>1.02</v>
      </c>
      <c r="E14">
        <v>259</v>
      </c>
      <c r="F14" s="1">
        <f>257/259</f>
        <v>0.99227799227799229</v>
      </c>
      <c r="G14" s="3">
        <v>1</v>
      </c>
      <c r="H14" s="5" t="s">
        <v>73</v>
      </c>
    </row>
    <row r="15" spans="1:8">
      <c r="A15" t="s">
        <v>25</v>
      </c>
      <c r="B15">
        <v>2011</v>
      </c>
      <c r="C15" s="3">
        <v>6.25</v>
      </c>
      <c r="D15" s="3">
        <v>2.13</v>
      </c>
      <c r="E15">
        <v>379</v>
      </c>
      <c r="F15" s="1">
        <v>1</v>
      </c>
      <c r="G15" s="3">
        <v>2</v>
      </c>
      <c r="H15" s="5" t="s">
        <v>7</v>
      </c>
    </row>
    <row r="16" spans="1:8">
      <c r="A16" t="s">
        <v>63</v>
      </c>
      <c r="B16">
        <v>2010</v>
      </c>
      <c r="C16" s="3">
        <v>2.2000000000000002</v>
      </c>
      <c r="D16" s="3">
        <v>2.5</v>
      </c>
      <c r="E16">
        <v>760</v>
      </c>
      <c r="F16" s="1">
        <v>1</v>
      </c>
      <c r="G16" s="3">
        <v>3</v>
      </c>
      <c r="H16" s="5" t="s">
        <v>7</v>
      </c>
    </row>
    <row r="17" spans="1:8">
      <c r="A17" t="s">
        <v>53</v>
      </c>
      <c r="B17">
        <v>2011</v>
      </c>
      <c r="C17" s="3">
        <v>6.83</v>
      </c>
      <c r="D17" s="3">
        <v>2.23</v>
      </c>
      <c r="E17">
        <v>290</v>
      </c>
      <c r="F17" s="1">
        <f>231/290</f>
        <v>0.79655172413793107</v>
      </c>
      <c r="G17" s="3">
        <v>3</v>
      </c>
      <c r="H17" s="5" t="s">
        <v>7</v>
      </c>
    </row>
    <row r="18" spans="1:8">
      <c r="A18" t="s">
        <v>10</v>
      </c>
      <c r="B18">
        <v>2013</v>
      </c>
      <c r="C18">
        <v>7.57</v>
      </c>
      <c r="D18">
        <v>2.29</v>
      </c>
      <c r="E18">
        <v>646</v>
      </c>
      <c r="F18" s="1">
        <f>343/646</f>
        <v>0.53095975232198145</v>
      </c>
      <c r="G18">
        <v>6.2</v>
      </c>
      <c r="H18" s="5" t="s">
        <v>7</v>
      </c>
    </row>
    <row r="19" spans="1:8">
      <c r="A19" t="s">
        <v>68</v>
      </c>
      <c r="B19">
        <v>2010</v>
      </c>
      <c r="C19" s="3">
        <v>1.75</v>
      </c>
      <c r="D19" s="3">
        <v>2.97</v>
      </c>
      <c r="E19">
        <v>2214</v>
      </c>
      <c r="F19" s="1">
        <f>1902/2214</f>
        <v>0.85907859078590787</v>
      </c>
      <c r="G19">
        <v>1.4</v>
      </c>
      <c r="H19" s="5" t="s">
        <v>74</v>
      </c>
    </row>
    <row r="20" spans="1:8">
      <c r="A20" t="s">
        <v>45</v>
      </c>
      <c r="B20">
        <v>2012</v>
      </c>
      <c r="C20" s="3">
        <v>17.829999999999998</v>
      </c>
      <c r="D20" s="3">
        <v>3.69</v>
      </c>
      <c r="E20">
        <v>300</v>
      </c>
      <c r="F20" s="1">
        <f>165/300</f>
        <v>0.55000000000000004</v>
      </c>
      <c r="G20" s="3">
        <v>3</v>
      </c>
      <c r="H20" s="5" t="s">
        <v>7</v>
      </c>
    </row>
    <row r="21" spans="1:8">
      <c r="A21" t="s">
        <v>26</v>
      </c>
      <c r="B21">
        <v>2009</v>
      </c>
      <c r="C21">
        <v>7</v>
      </c>
      <c r="D21">
        <v>3.03</v>
      </c>
      <c r="E21">
        <v>72</v>
      </c>
      <c r="F21" s="1">
        <f>33/72</f>
        <v>0.45833333333333331</v>
      </c>
      <c r="G21">
        <v>15</v>
      </c>
      <c r="H21" s="5" t="s">
        <v>12</v>
      </c>
    </row>
    <row r="22" spans="1:8" ht="13.5" customHeight="1">
      <c r="A22" t="s">
        <v>55</v>
      </c>
      <c r="B22">
        <v>2011</v>
      </c>
      <c r="C22" s="3">
        <v>14</v>
      </c>
      <c r="D22" s="3">
        <v>2.14</v>
      </c>
      <c r="E22">
        <v>521</v>
      </c>
      <c r="F22" s="1">
        <v>1</v>
      </c>
      <c r="G22" s="3">
        <v>2.5</v>
      </c>
      <c r="H22" s="5" t="s">
        <v>7</v>
      </c>
    </row>
    <row r="23" spans="1:8">
      <c r="A23" t="s">
        <v>58</v>
      </c>
      <c r="B23">
        <v>2011</v>
      </c>
      <c r="C23" s="3">
        <v>8.4</v>
      </c>
      <c r="D23" s="3">
        <v>1.62</v>
      </c>
      <c r="E23">
        <v>311</v>
      </c>
      <c r="F23" s="1">
        <f>139/311</f>
        <v>0.44694533762057875</v>
      </c>
      <c r="G23" s="3">
        <v>4</v>
      </c>
      <c r="H23" s="5" t="s">
        <v>7</v>
      </c>
    </row>
    <row r="24" spans="1:8">
      <c r="A24" t="s">
        <v>44</v>
      </c>
      <c r="B24">
        <v>2012</v>
      </c>
      <c r="C24" s="3">
        <v>5.44</v>
      </c>
      <c r="D24" s="3">
        <v>1.54</v>
      </c>
      <c r="E24">
        <v>797</v>
      </c>
      <c r="F24" s="1">
        <f>502/797</f>
        <v>0.62986198243412794</v>
      </c>
      <c r="G24" s="3">
        <v>6</v>
      </c>
      <c r="H24" s="5" t="s">
        <v>12</v>
      </c>
    </row>
    <row r="25" spans="1:8">
      <c r="A25" t="s">
        <v>47</v>
      </c>
      <c r="B25">
        <v>2012</v>
      </c>
      <c r="C25" s="3">
        <v>0.38</v>
      </c>
      <c r="D25" s="3">
        <v>3.65</v>
      </c>
      <c r="E25">
        <v>875</v>
      </c>
      <c r="F25" s="1">
        <f>397.5/875</f>
        <v>0.45428571428571429</v>
      </c>
      <c r="G25" s="3">
        <v>3</v>
      </c>
      <c r="H25" s="5"/>
    </row>
    <row r="26" spans="1:8" ht="30">
      <c r="A26" t="s">
        <v>18</v>
      </c>
      <c r="B26" t="s">
        <v>15</v>
      </c>
      <c r="C26" t="s">
        <v>15</v>
      </c>
      <c r="D26" t="s">
        <v>15</v>
      </c>
      <c r="E26">
        <v>2214</v>
      </c>
      <c r="F26" s="1">
        <v>1</v>
      </c>
      <c r="G26">
        <v>3.2</v>
      </c>
      <c r="H26" s="5" t="s">
        <v>19</v>
      </c>
    </row>
    <row r="27" spans="1:8">
      <c r="A27" t="s">
        <v>61</v>
      </c>
      <c r="B27">
        <v>2010</v>
      </c>
      <c r="C27" s="3">
        <v>2.67</v>
      </c>
      <c r="D27" s="3">
        <v>3</v>
      </c>
      <c r="E27">
        <v>88</v>
      </c>
      <c r="F27" s="1">
        <f>60/88</f>
        <v>0.68181818181818177</v>
      </c>
      <c r="G27" s="3">
        <v>1.5</v>
      </c>
      <c r="H27" s="5" t="s">
        <v>8</v>
      </c>
    </row>
    <row r="28" spans="1:8">
      <c r="A28" t="s">
        <v>9</v>
      </c>
      <c r="B28">
        <v>2013</v>
      </c>
      <c r="C28">
        <v>9.8800000000000008</v>
      </c>
      <c r="D28">
        <v>2.72</v>
      </c>
      <c r="E28">
        <v>791</v>
      </c>
      <c r="F28" s="1">
        <f>521/791</f>
        <v>0.65865992414664976</v>
      </c>
      <c r="G28">
        <v>5</v>
      </c>
      <c r="H28" s="5" t="s">
        <v>12</v>
      </c>
    </row>
    <row r="29" spans="1:8">
      <c r="A29" t="s">
        <v>27</v>
      </c>
      <c r="B29">
        <v>2009</v>
      </c>
      <c r="C29">
        <v>3.33</v>
      </c>
      <c r="D29">
        <v>4.16</v>
      </c>
      <c r="E29">
        <v>521</v>
      </c>
      <c r="F29" s="1">
        <v>1</v>
      </c>
      <c r="G29">
        <v>3</v>
      </c>
      <c r="H29" s="5" t="s">
        <v>7</v>
      </c>
    </row>
    <row r="30" spans="1:8">
      <c r="A30" t="s">
        <v>51</v>
      </c>
      <c r="B30">
        <v>2012</v>
      </c>
      <c r="C30" s="3">
        <v>7</v>
      </c>
      <c r="D30" s="3">
        <v>5.07</v>
      </c>
      <c r="E30">
        <v>18</v>
      </c>
      <c r="F30" s="1">
        <f>12/18</f>
        <v>0.66666666666666663</v>
      </c>
      <c r="G30" s="3">
        <v>8.5</v>
      </c>
      <c r="H30" s="5" t="s">
        <v>8</v>
      </c>
    </row>
    <row r="31" spans="1:8">
      <c r="A31" t="s">
        <v>4</v>
      </c>
      <c r="B31">
        <v>2013</v>
      </c>
      <c r="C31">
        <v>5.33</v>
      </c>
      <c r="D31">
        <v>3.23</v>
      </c>
      <c r="E31">
        <v>416</v>
      </c>
      <c r="F31" s="1">
        <f>338/416</f>
        <v>0.8125</v>
      </c>
      <c r="G31">
        <v>1.8</v>
      </c>
      <c r="H31" s="5" t="s">
        <v>12</v>
      </c>
    </row>
    <row r="32" spans="1:8">
      <c r="A32" t="s">
        <v>48</v>
      </c>
      <c r="B32">
        <v>2012</v>
      </c>
      <c r="C32" s="3">
        <v>13.5</v>
      </c>
      <c r="D32" s="3">
        <v>1.07</v>
      </c>
      <c r="E32">
        <v>176</v>
      </c>
      <c r="F32" s="1">
        <f>134/176</f>
        <v>0.76136363636363635</v>
      </c>
      <c r="G32" s="3">
        <v>1</v>
      </c>
      <c r="H32" s="5" t="s">
        <v>8</v>
      </c>
    </row>
    <row r="33" spans="1:8">
      <c r="A33" t="s">
        <v>57</v>
      </c>
      <c r="B33">
        <v>2011</v>
      </c>
      <c r="C33" s="3">
        <v>10</v>
      </c>
      <c r="D33" s="3">
        <v>3.42</v>
      </c>
      <c r="E33">
        <v>128</v>
      </c>
      <c r="F33" s="1">
        <f>85/128</f>
        <v>0.6640625</v>
      </c>
      <c r="G33" s="3">
        <v>6</v>
      </c>
      <c r="H33" s="5" t="s">
        <v>12</v>
      </c>
    </row>
    <row r="34" spans="1:8">
      <c r="A34" t="s">
        <v>28</v>
      </c>
      <c r="B34">
        <v>2013</v>
      </c>
      <c r="C34">
        <v>7</v>
      </c>
      <c r="D34">
        <v>3.47</v>
      </c>
      <c r="E34">
        <v>114</v>
      </c>
      <c r="F34" s="1">
        <f>51/114</f>
        <v>0.44736842105263158</v>
      </c>
      <c r="G34">
        <v>12</v>
      </c>
      <c r="H34" s="5" t="s">
        <v>12</v>
      </c>
    </row>
    <row r="35" spans="1:8" ht="30">
      <c r="A35" t="s">
        <v>29</v>
      </c>
      <c r="B35" t="s">
        <v>15</v>
      </c>
      <c r="C35" t="s">
        <v>15</v>
      </c>
      <c r="D35" t="s">
        <v>15</v>
      </c>
      <c r="E35">
        <v>125</v>
      </c>
      <c r="F35" s="1">
        <v>1</v>
      </c>
      <c r="G35">
        <v>0.8</v>
      </c>
      <c r="H35" s="5" t="s">
        <v>41</v>
      </c>
    </row>
    <row r="36" spans="1:8">
      <c r="A36" t="s">
        <v>30</v>
      </c>
      <c r="B36">
        <v>2009</v>
      </c>
      <c r="C36">
        <v>3</v>
      </c>
      <c r="D36">
        <v>3.67</v>
      </c>
      <c r="E36">
        <v>372</v>
      </c>
      <c r="F36" s="1">
        <v>1</v>
      </c>
      <c r="G36">
        <v>3.4</v>
      </c>
      <c r="H36" s="5"/>
    </row>
    <row r="37" spans="1:8">
      <c r="A37" t="s">
        <v>3</v>
      </c>
      <c r="B37">
        <v>2008</v>
      </c>
      <c r="C37">
        <v>1.5</v>
      </c>
      <c r="D37">
        <v>9.16</v>
      </c>
      <c r="E37">
        <v>1358</v>
      </c>
      <c r="F37" s="1">
        <v>1</v>
      </c>
      <c r="G37">
        <v>1.8</v>
      </c>
      <c r="H37" s="5" t="s">
        <v>8</v>
      </c>
    </row>
    <row r="38" spans="1:8">
      <c r="A38" t="s">
        <v>52</v>
      </c>
      <c r="B38">
        <v>2011</v>
      </c>
      <c r="C38" s="3">
        <v>8.33</v>
      </c>
      <c r="D38" s="3">
        <v>1.84</v>
      </c>
      <c r="E38">
        <v>1446</v>
      </c>
      <c r="F38" s="1">
        <f>722/1446</f>
        <v>0.49930843706777317</v>
      </c>
      <c r="G38" s="3">
        <v>3</v>
      </c>
      <c r="H38" s="5" t="s">
        <v>7</v>
      </c>
    </row>
    <row r="39" spans="1:8">
      <c r="A39" t="s">
        <v>43</v>
      </c>
      <c r="B39">
        <v>2012</v>
      </c>
      <c r="C39" s="3">
        <v>3.13</v>
      </c>
      <c r="D39" s="3">
        <v>2.75</v>
      </c>
      <c r="E39">
        <v>685</v>
      </c>
      <c r="F39" s="1">
        <f>336/685</f>
        <v>0.49051094890510949</v>
      </c>
      <c r="G39" s="3">
        <v>2</v>
      </c>
      <c r="H39" s="5" t="s">
        <v>7</v>
      </c>
    </row>
    <row r="40" spans="1:8">
      <c r="A40" t="s">
        <v>79</v>
      </c>
      <c r="B40">
        <v>2013</v>
      </c>
      <c r="C40" s="3">
        <v>5.5</v>
      </c>
      <c r="D40" s="3">
        <v>2.04</v>
      </c>
      <c r="E40">
        <v>667</v>
      </c>
      <c r="F40" s="1">
        <v>1</v>
      </c>
      <c r="G40" s="3">
        <v>2.5</v>
      </c>
      <c r="H40" s="5" t="s">
        <v>7</v>
      </c>
    </row>
    <row r="41" spans="1:8">
      <c r="A41" t="s">
        <v>31</v>
      </c>
      <c r="B41" t="s">
        <v>15</v>
      </c>
      <c r="C41" t="s">
        <v>15</v>
      </c>
      <c r="D41" t="s">
        <v>15</v>
      </c>
      <c r="E41">
        <v>237</v>
      </c>
      <c r="F41" s="1">
        <v>1</v>
      </c>
      <c r="G41">
        <v>1.1000000000000001</v>
      </c>
      <c r="H41" s="5" t="s">
        <v>40</v>
      </c>
    </row>
    <row r="42" spans="1:8">
      <c r="A42" t="s">
        <v>66</v>
      </c>
      <c r="B42">
        <v>2010</v>
      </c>
      <c r="C42" s="3">
        <v>17.5</v>
      </c>
      <c r="D42" s="3">
        <v>1.06</v>
      </c>
      <c r="E42">
        <v>303</v>
      </c>
      <c r="F42" s="1">
        <f>299/303</f>
        <v>0.98679867986798675</v>
      </c>
      <c r="G42" s="3">
        <v>1.5</v>
      </c>
      <c r="H42" s="5" t="s">
        <v>40</v>
      </c>
    </row>
    <row r="43" spans="1:8">
      <c r="A43" t="s">
        <v>81</v>
      </c>
      <c r="B43">
        <v>2013</v>
      </c>
      <c r="C43">
        <v>14.5</v>
      </c>
      <c r="D43">
        <v>3.7</v>
      </c>
      <c r="E43">
        <v>587</v>
      </c>
      <c r="F43" s="1">
        <v>1</v>
      </c>
      <c r="G43">
        <v>4.5</v>
      </c>
      <c r="H43" s="5" t="s">
        <v>78</v>
      </c>
    </row>
    <row r="44" spans="1:8">
      <c r="A44" t="s">
        <v>32</v>
      </c>
      <c r="B44">
        <v>2009</v>
      </c>
      <c r="C44">
        <v>1.75</v>
      </c>
      <c r="D44">
        <v>3.32</v>
      </c>
      <c r="E44">
        <v>166</v>
      </c>
      <c r="F44" s="1">
        <f>139/166</f>
        <v>0.83734939759036142</v>
      </c>
      <c r="G44">
        <v>2.5</v>
      </c>
      <c r="H44" s="5"/>
    </row>
    <row r="45" spans="1:8">
      <c r="A45" t="s">
        <v>60</v>
      </c>
      <c r="B45">
        <v>2011</v>
      </c>
      <c r="C45" s="3">
        <v>4.5999999999999996</v>
      </c>
      <c r="D45" s="3">
        <v>3</v>
      </c>
      <c r="E45">
        <v>193</v>
      </c>
      <c r="F45" s="1">
        <f>110/193</f>
        <v>0.56994818652849744</v>
      </c>
      <c r="G45" s="3">
        <v>6</v>
      </c>
      <c r="H45" s="5" t="s">
        <v>7</v>
      </c>
    </row>
    <row r="46" spans="1:8">
      <c r="A46" t="s">
        <v>64</v>
      </c>
      <c r="B46">
        <v>2010</v>
      </c>
      <c r="C46" s="3">
        <v>4.17</v>
      </c>
      <c r="D46" s="3">
        <v>3.3</v>
      </c>
      <c r="E46">
        <v>330</v>
      </c>
      <c r="F46" s="1">
        <f>323/330</f>
        <v>0.97878787878787876</v>
      </c>
      <c r="G46" s="3">
        <v>3.5</v>
      </c>
      <c r="H46" s="5" t="s">
        <v>12</v>
      </c>
    </row>
    <row r="47" spans="1:8">
      <c r="A47" t="s">
        <v>54</v>
      </c>
      <c r="B47">
        <v>2011</v>
      </c>
      <c r="C47" s="3">
        <v>12.33</v>
      </c>
      <c r="D47" s="3">
        <v>2</v>
      </c>
      <c r="E47">
        <v>266</v>
      </c>
      <c r="F47" s="1">
        <v>1</v>
      </c>
      <c r="G47">
        <v>1</v>
      </c>
      <c r="H47" s="5" t="s">
        <v>7</v>
      </c>
    </row>
    <row r="48" spans="1:8">
      <c r="A48" t="s">
        <v>17</v>
      </c>
      <c r="B48">
        <v>2013</v>
      </c>
      <c r="C48">
        <v>7.38</v>
      </c>
      <c r="D48">
        <v>3.13</v>
      </c>
      <c r="E48">
        <v>632</v>
      </c>
      <c r="F48" s="1">
        <f>393/632</f>
        <v>0.62183544303797467</v>
      </c>
      <c r="G48">
        <v>3.6</v>
      </c>
      <c r="H48" s="5" t="s">
        <v>22</v>
      </c>
    </row>
    <row r="49" spans="1:8">
      <c r="A49" t="s">
        <v>56</v>
      </c>
      <c r="B49">
        <v>2011</v>
      </c>
      <c r="C49" s="3">
        <v>6</v>
      </c>
      <c r="D49" s="3">
        <v>2.21</v>
      </c>
      <c r="E49">
        <v>71</v>
      </c>
      <c r="F49" s="1">
        <f>44/71</f>
        <v>0.61971830985915488</v>
      </c>
      <c r="G49" s="3">
        <v>9</v>
      </c>
      <c r="H49" s="5"/>
    </row>
    <row r="50" spans="1:8">
      <c r="A50" t="s">
        <v>33</v>
      </c>
      <c r="B50">
        <v>2009</v>
      </c>
      <c r="C50">
        <v>6.67</v>
      </c>
      <c r="D50">
        <v>3.64</v>
      </c>
      <c r="E50">
        <v>258</v>
      </c>
      <c r="F50" s="1">
        <v>1</v>
      </c>
      <c r="G50">
        <v>5.5</v>
      </c>
      <c r="H50" s="5"/>
    </row>
    <row r="51" spans="1:8" ht="30">
      <c r="A51" t="s">
        <v>34</v>
      </c>
      <c r="B51">
        <v>2009</v>
      </c>
      <c r="C51">
        <v>13.75</v>
      </c>
      <c r="D51">
        <v>2.42</v>
      </c>
      <c r="E51">
        <v>596</v>
      </c>
      <c r="F51" s="1">
        <v>1</v>
      </c>
      <c r="G51">
        <v>3</v>
      </c>
      <c r="H51" s="5" t="s">
        <v>42</v>
      </c>
    </row>
    <row r="52" spans="1:8">
      <c r="A52" t="s">
        <v>49</v>
      </c>
      <c r="B52">
        <v>2012</v>
      </c>
      <c r="C52" s="3">
        <v>5.2</v>
      </c>
      <c r="D52" s="3">
        <v>2.59</v>
      </c>
      <c r="E52">
        <v>940</v>
      </c>
      <c r="F52" s="1">
        <f>658/940</f>
        <v>0.7</v>
      </c>
      <c r="G52" s="3">
        <v>2.5</v>
      </c>
      <c r="H52" s="5" t="s">
        <v>12</v>
      </c>
    </row>
    <row r="53" spans="1:8">
      <c r="A53" t="s">
        <v>59</v>
      </c>
      <c r="B53">
        <v>2011</v>
      </c>
      <c r="C53" s="3">
        <v>1.67</v>
      </c>
      <c r="D53" s="3">
        <v>5.14</v>
      </c>
      <c r="E53">
        <v>91</v>
      </c>
      <c r="F53" s="1">
        <f>51/91</f>
        <v>0.56043956043956045</v>
      </c>
      <c r="G53" s="3">
        <v>5</v>
      </c>
      <c r="H53" s="5" t="s">
        <v>7</v>
      </c>
    </row>
    <row r="54" spans="1:8">
      <c r="A54" t="s">
        <v>35</v>
      </c>
      <c r="B54">
        <v>2009</v>
      </c>
      <c r="C54">
        <v>0.5</v>
      </c>
      <c r="D54">
        <v>3.64</v>
      </c>
      <c r="E54">
        <v>76</v>
      </c>
      <c r="F54" s="1">
        <f>27/76</f>
        <v>0.35526315789473684</v>
      </c>
      <c r="G54">
        <v>3.5</v>
      </c>
      <c r="H54" s="5"/>
    </row>
    <row r="55" spans="1:8">
      <c r="A55" t="s">
        <v>36</v>
      </c>
      <c r="B55">
        <v>2009</v>
      </c>
      <c r="C55">
        <v>3.2</v>
      </c>
      <c r="D55">
        <v>4.82</v>
      </c>
      <c r="E55">
        <v>1358</v>
      </c>
      <c r="F55" s="1">
        <f>548/1358</f>
        <v>0.40353460972017674</v>
      </c>
      <c r="G55">
        <v>5</v>
      </c>
      <c r="H55" s="5" t="s">
        <v>7</v>
      </c>
    </row>
    <row r="56" spans="1:8">
      <c r="A56" t="s">
        <v>37</v>
      </c>
      <c r="B56">
        <v>2009</v>
      </c>
      <c r="C56">
        <v>2.12</v>
      </c>
      <c r="D56">
        <v>3.56</v>
      </c>
      <c r="E56">
        <v>892</v>
      </c>
      <c r="F56" s="1">
        <v>1</v>
      </c>
      <c r="G56">
        <v>3.3</v>
      </c>
      <c r="H56" s="5"/>
    </row>
    <row r="57" spans="1:8" ht="30">
      <c r="A57" t="s">
        <v>5</v>
      </c>
      <c r="B57">
        <v>2008</v>
      </c>
      <c r="C57">
        <v>0.33</v>
      </c>
      <c r="D57">
        <v>6.15</v>
      </c>
      <c r="E57">
        <v>269</v>
      </c>
      <c r="F57" s="1">
        <f>130/269</f>
        <v>0.48327137546468402</v>
      </c>
      <c r="G57">
        <v>8</v>
      </c>
      <c r="H57" s="5" t="s">
        <v>80</v>
      </c>
    </row>
    <row r="58" spans="1:8">
      <c r="A58" t="s">
        <v>16</v>
      </c>
      <c r="B58">
        <v>2008</v>
      </c>
      <c r="C58">
        <v>1.1399999999999999</v>
      </c>
      <c r="D58">
        <v>5.84</v>
      </c>
      <c r="E58">
        <v>1519</v>
      </c>
      <c r="F58" s="1">
        <f>783/1519</f>
        <v>0.51547070441079657</v>
      </c>
      <c r="G58">
        <v>4</v>
      </c>
      <c r="H58" s="5"/>
    </row>
    <row r="59" spans="1:8">
      <c r="A59" t="s">
        <v>38</v>
      </c>
      <c r="B59">
        <v>2009</v>
      </c>
      <c r="C59">
        <v>0.17</v>
      </c>
      <c r="D59">
        <v>3.03</v>
      </c>
      <c r="E59">
        <v>677</v>
      </c>
      <c r="F59" s="1">
        <v>1</v>
      </c>
      <c r="G59">
        <v>1.9</v>
      </c>
      <c r="H59" s="5"/>
    </row>
    <row r="60" spans="1:8">
      <c r="A60" t="s">
        <v>11</v>
      </c>
      <c r="B60">
        <v>2013</v>
      </c>
      <c r="C60">
        <v>6</v>
      </c>
      <c r="D60">
        <v>2.13</v>
      </c>
      <c r="E60">
        <v>439</v>
      </c>
      <c r="F60" s="1">
        <f>348/439</f>
        <v>0.79271070615034167</v>
      </c>
      <c r="G60">
        <v>4.2</v>
      </c>
      <c r="H60" s="5" t="s">
        <v>7</v>
      </c>
    </row>
  </sheetData>
  <sortState ref="A2:H57">
    <sortCondition ref="A2"/>
  </sortState>
  <pageMargins left="0.7" right="0.7" top="0.75" bottom="0.75" header="0.3" footer="0.3"/>
  <pageSetup scale="75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MN Dept Of Natural Resources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Waterville Fisheries Northern Pike Spearing Prospectus 2013-2014</dc:title>
  <dc:subject>northern pike, darkhouse spearing, spearing</dc:subject>
  <dc:creator>Scott Mackenthun, Fisheries and Wildlife Division, Minnesota Department of Natural Resources</dc:creator>
  <cp:keywords>northern pike, darkhouse spearing, spearing</cp:keywords>
  <cp:lastModifiedBy>Scott Mackenthun</cp:lastModifiedBy>
  <dcterms:created xsi:type="dcterms:W3CDTF">2012-11-15T18:58:00Z</dcterms:created>
  <dcterms:modified xsi:type="dcterms:W3CDTF">2014-02-04T20:59:58Z</dcterms:modified>
</cp:coreProperties>
</file>