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" yWindow="-90" windowWidth="11100" windowHeight="5835" tabRatio="640"/>
  </bookViews>
  <sheets>
    <sheet name="Report09" sheetId="7" r:id="rId1"/>
    <sheet name="Calc (09-08)" sheetId="6" r:id="rId2"/>
    <sheet name="Status 12-31-09" sheetId="5" r:id="rId3"/>
    <sheet name="Status 12-31-08" sheetId="1" r:id="rId4"/>
    <sheet name="Report08" sheetId="4" r:id="rId5"/>
    <sheet name="Calc(08-07)" sheetId="2" r:id="rId6"/>
    <sheet name="Status 12-31-07" sheetId="3" r:id="rId7"/>
  </sheets>
  <definedNames>
    <definedName name="_Order1" hidden="1">255</definedName>
    <definedName name="_Order2" hidden="1">255</definedName>
    <definedName name="PAGE4">'Status 12-31-08'!$B$98:$T$242</definedName>
    <definedName name="_xlnm.Print_Area" localSheetId="1">'Calc (09-08)'!$A$6:$O$264</definedName>
    <definedName name="_xlnm.Print_Area" localSheetId="5">'Calc(08-07)'!$A$8:$O$259</definedName>
    <definedName name="_xlnm.Print_Area" localSheetId="4">Report08!$A$8:$I$149</definedName>
    <definedName name="_xlnm.Print_Area" localSheetId="0">Report09!$A$8:$I$155</definedName>
    <definedName name="_xlnm.Print_Area" localSheetId="3">'Status 12-31-08'!$B$6:$T$271</definedName>
    <definedName name="_xlnm.Print_Titles" localSheetId="1">'Calc (09-08)'!$1:$5</definedName>
    <definedName name="_xlnm.Print_Titles" localSheetId="5">'Calc(08-07)'!$1:$7</definedName>
    <definedName name="_xlnm.Print_Titles" localSheetId="4">Report08!$1:$7</definedName>
    <definedName name="_xlnm.Print_Titles" localSheetId="0">Report09!$1:$7</definedName>
    <definedName name="_xlnm.Print_Titles" localSheetId="3">'Status 12-31-08'!$1:$5</definedName>
    <definedName name="SUMMARY">'Status 12-31-08'!#REF!</definedName>
  </definedNames>
  <calcPr calcId="125725"/>
</workbook>
</file>

<file path=xl/calcChain.xml><?xml version="1.0" encoding="utf-8"?>
<calcChain xmlns="http://schemas.openxmlformats.org/spreadsheetml/2006/main">
  <c r="I146" i="7"/>
  <c r="I128"/>
  <c r="I129"/>
  <c r="N216" i="6"/>
  <c r="N215"/>
  <c r="N214"/>
  <c r="N213"/>
  <c r="N212"/>
  <c r="N211"/>
  <c r="N210"/>
  <c r="I92" i="7"/>
  <c r="I114"/>
  <c r="I113"/>
  <c r="I112"/>
  <c r="I111"/>
  <c r="I110"/>
  <c r="I109"/>
  <c r="I108"/>
  <c r="I107"/>
  <c r="I106"/>
  <c r="I98"/>
  <c r="I97"/>
  <c r="I83"/>
  <c r="I78"/>
  <c r="I67"/>
  <c r="I66"/>
  <c r="I48"/>
  <c r="I50"/>
  <c r="H26"/>
  <c r="G26"/>
  <c r="I24"/>
  <c r="I25"/>
  <c r="I23"/>
  <c r="H152"/>
  <c r="H38"/>
  <c r="H135"/>
  <c r="H117"/>
  <c r="H70"/>
  <c r="H51"/>
  <c r="H10"/>
  <c r="G152"/>
  <c r="I151"/>
  <c r="I150"/>
  <c r="I149"/>
  <c r="I145"/>
  <c r="I144"/>
  <c r="I143"/>
  <c r="I142"/>
  <c r="I141"/>
  <c r="I140"/>
  <c r="I139"/>
  <c r="I138"/>
  <c r="G38"/>
  <c r="I37"/>
  <c r="I36"/>
  <c r="I35"/>
  <c r="I34"/>
  <c r="I33"/>
  <c r="I32"/>
  <c r="I31"/>
  <c r="I30"/>
  <c r="I29"/>
  <c r="G135"/>
  <c r="I134"/>
  <c r="I133"/>
  <c r="I132"/>
  <c r="I131"/>
  <c r="I130"/>
  <c r="I127"/>
  <c r="I126"/>
  <c r="I125"/>
  <c r="I124"/>
  <c r="I123"/>
  <c r="I122"/>
  <c r="G117"/>
  <c r="I116"/>
  <c r="I115"/>
  <c r="I105"/>
  <c r="I104"/>
  <c r="I103"/>
  <c r="I102"/>
  <c r="I101"/>
  <c r="I100"/>
  <c r="I99"/>
  <c r="I96"/>
  <c r="I95"/>
  <c r="I94"/>
  <c r="I93"/>
  <c r="I91"/>
  <c r="I90"/>
  <c r="I89"/>
  <c r="I88"/>
  <c r="I87"/>
  <c r="I86"/>
  <c r="I85"/>
  <c r="I84"/>
  <c r="I82"/>
  <c r="I81"/>
  <c r="I80"/>
  <c r="I79"/>
  <c r="I77"/>
  <c r="I76"/>
  <c r="I75"/>
  <c r="I74"/>
  <c r="I73"/>
  <c r="G70"/>
  <c r="I69"/>
  <c r="I68"/>
  <c r="I65"/>
  <c r="I64"/>
  <c r="I63"/>
  <c r="I62"/>
  <c r="I61"/>
  <c r="I60"/>
  <c r="I58"/>
  <c r="I57"/>
  <c r="I56"/>
  <c r="I55"/>
  <c r="G51"/>
  <c r="I49"/>
  <c r="I47"/>
  <c r="I46"/>
  <c r="I45"/>
  <c r="I44"/>
  <c r="I43"/>
  <c r="I42"/>
  <c r="I41"/>
  <c r="I22"/>
  <c r="I21"/>
  <c r="I20"/>
  <c r="I18"/>
  <c r="I17"/>
  <c r="I16"/>
  <c r="I15"/>
  <c r="I14"/>
  <c r="I13"/>
  <c r="G10"/>
  <c r="I9"/>
  <c r="I10" s="1"/>
  <c r="N259" i="6"/>
  <c r="N258"/>
  <c r="O258" s="1"/>
  <c r="N257"/>
  <c r="N256"/>
  <c r="O256" s="1"/>
  <c r="N255"/>
  <c r="N254"/>
  <c r="O254" s="1"/>
  <c r="N253"/>
  <c r="N252"/>
  <c r="O252" s="1"/>
  <c r="N251"/>
  <c r="N250"/>
  <c r="O250" s="1"/>
  <c r="N249"/>
  <c r="N248"/>
  <c r="O248" s="1"/>
  <c r="N247"/>
  <c r="N246"/>
  <c r="O246" s="1"/>
  <c r="N243"/>
  <c r="N242"/>
  <c r="O242" s="1"/>
  <c r="N241"/>
  <c r="N240"/>
  <c r="O240" s="1"/>
  <c r="N239"/>
  <c r="N238"/>
  <c r="O238" s="1"/>
  <c r="N237"/>
  <c r="N236"/>
  <c r="O236" s="1"/>
  <c r="N235"/>
  <c r="N234"/>
  <c r="O234" s="1"/>
  <c r="N233"/>
  <c r="N232"/>
  <c r="O232" s="1"/>
  <c r="N231"/>
  <c r="N230"/>
  <c r="O230" s="1"/>
  <c r="N229"/>
  <c r="N228"/>
  <c r="O228" s="1"/>
  <c r="N227"/>
  <c r="N226"/>
  <c r="O226" s="1"/>
  <c r="N225"/>
  <c r="N224"/>
  <c r="O224" s="1"/>
  <c r="N223"/>
  <c r="N222"/>
  <c r="O222" s="1"/>
  <c r="N221"/>
  <c r="N261"/>
  <c r="L261"/>
  <c r="K261"/>
  <c r="J261"/>
  <c r="I261"/>
  <c r="M261"/>
  <c r="O259"/>
  <c r="O257"/>
  <c r="O255"/>
  <c r="O253"/>
  <c r="O251"/>
  <c r="O249"/>
  <c r="O247"/>
  <c r="O245"/>
  <c r="O244"/>
  <c r="O243"/>
  <c r="O241"/>
  <c r="O239"/>
  <c r="O237"/>
  <c r="O235"/>
  <c r="O233"/>
  <c r="O231"/>
  <c r="O229"/>
  <c r="O227"/>
  <c r="O225"/>
  <c r="O223"/>
  <c r="O221"/>
  <c r="N208"/>
  <c r="N207"/>
  <c r="N206"/>
  <c r="N205"/>
  <c r="N204"/>
  <c r="N203"/>
  <c r="N202"/>
  <c r="N201"/>
  <c r="N200"/>
  <c r="N199"/>
  <c r="N198"/>
  <c r="N197"/>
  <c r="N196"/>
  <c r="N195"/>
  <c r="N218" s="1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218" s="1"/>
  <c r="L218"/>
  <c r="K218"/>
  <c r="I218"/>
  <c r="M218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L191"/>
  <c r="L193" s="1"/>
  <c r="K191"/>
  <c r="K193" s="1"/>
  <c r="I191"/>
  <c r="I193" s="1"/>
  <c r="M191"/>
  <c r="M193" s="1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J214"/>
  <c r="J218" s="1"/>
  <c r="J162"/>
  <c r="J191" s="1"/>
  <c r="J193" s="1"/>
  <c r="N113"/>
  <c r="N112"/>
  <c r="N111"/>
  <c r="N110"/>
  <c r="N109"/>
  <c r="N108"/>
  <c r="N107"/>
  <c r="N106"/>
  <c r="N105"/>
  <c r="N104"/>
  <c r="N103"/>
  <c r="N102"/>
  <c r="N101"/>
  <c r="N100"/>
  <c r="N99"/>
  <c r="O99" s="1"/>
  <c r="J99"/>
  <c r="N98"/>
  <c r="N97"/>
  <c r="N96"/>
  <c r="N95"/>
  <c r="N94"/>
  <c r="N93"/>
  <c r="N92"/>
  <c r="N91"/>
  <c r="N90"/>
  <c r="N89"/>
  <c r="N88"/>
  <c r="N87"/>
  <c r="N86"/>
  <c r="N85"/>
  <c r="N84"/>
  <c r="N83"/>
  <c r="O113"/>
  <c r="O112"/>
  <c r="O111"/>
  <c r="O110"/>
  <c r="O109"/>
  <c r="O108"/>
  <c r="O107"/>
  <c r="O106"/>
  <c r="O105"/>
  <c r="O104"/>
  <c r="O103"/>
  <c r="O102"/>
  <c r="O101"/>
  <c r="O100"/>
  <c r="O98"/>
  <c r="O97"/>
  <c r="O96"/>
  <c r="O95"/>
  <c r="O94"/>
  <c r="O93"/>
  <c r="O92"/>
  <c r="O91"/>
  <c r="O90"/>
  <c r="O89"/>
  <c r="O88"/>
  <c r="O87"/>
  <c r="O86"/>
  <c r="O85"/>
  <c r="O84"/>
  <c r="O83"/>
  <c r="L115"/>
  <c r="K115"/>
  <c r="J115"/>
  <c r="I115"/>
  <c r="M115"/>
  <c r="L79"/>
  <c r="K79"/>
  <c r="J79"/>
  <c r="I79"/>
  <c r="M79"/>
  <c r="N77"/>
  <c r="O77" s="1"/>
  <c r="N76"/>
  <c r="O76" s="1"/>
  <c r="N75"/>
  <c r="O75" s="1"/>
  <c r="N74"/>
  <c r="O74" s="1"/>
  <c r="N73"/>
  <c r="O73" s="1"/>
  <c r="N72"/>
  <c r="O72" s="1"/>
  <c r="N71"/>
  <c r="O71" s="1"/>
  <c r="N70"/>
  <c r="O70" s="1"/>
  <c r="N69"/>
  <c r="O69" s="1"/>
  <c r="N68"/>
  <c r="O68" s="1"/>
  <c r="N67"/>
  <c r="O67" s="1"/>
  <c r="N66"/>
  <c r="O66" s="1"/>
  <c r="N65"/>
  <c r="O65" s="1"/>
  <c r="N64"/>
  <c r="O64" s="1"/>
  <c r="N63"/>
  <c r="O63" s="1"/>
  <c r="N62"/>
  <c r="O62" s="1"/>
  <c r="N57"/>
  <c r="O57" s="1"/>
  <c r="N56"/>
  <c r="N55"/>
  <c r="O55" s="1"/>
  <c r="N54"/>
  <c r="N53"/>
  <c r="O53" s="1"/>
  <c r="N52"/>
  <c r="N51"/>
  <c r="O51" s="1"/>
  <c r="N50"/>
  <c r="N49"/>
  <c r="O49" s="1"/>
  <c r="N48"/>
  <c r="N47"/>
  <c r="O47" s="1"/>
  <c r="N46"/>
  <c r="N45"/>
  <c r="O45" s="1"/>
  <c r="N44"/>
  <c r="N43"/>
  <c r="O43" s="1"/>
  <c r="O56"/>
  <c r="O54"/>
  <c r="O52"/>
  <c r="O50"/>
  <c r="O48"/>
  <c r="O46"/>
  <c r="O44"/>
  <c r="L59"/>
  <c r="K59"/>
  <c r="J59"/>
  <c r="I59"/>
  <c r="M59"/>
  <c r="O38"/>
  <c r="O37"/>
  <c r="O36"/>
  <c r="J8"/>
  <c r="I8"/>
  <c r="L8"/>
  <c r="M8"/>
  <c r="K40"/>
  <c r="J40"/>
  <c r="I40"/>
  <c r="L40"/>
  <c r="M40"/>
  <c r="N35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3"/>
  <c r="O13" s="1"/>
  <c r="N14"/>
  <c r="O14" s="1"/>
  <c r="N12"/>
  <c r="O12" s="1"/>
  <c r="N11"/>
  <c r="N6"/>
  <c r="O6" s="1"/>
  <c r="O8" s="1"/>
  <c r="M40" i="2"/>
  <c r="O40" s="1"/>
  <c r="M39"/>
  <c r="O39" s="1"/>
  <c r="M38"/>
  <c r="O38" s="1"/>
  <c r="K41"/>
  <c r="J41"/>
  <c r="L40"/>
  <c r="L39"/>
  <c r="L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9"/>
  <c r="O130"/>
  <c r="O129"/>
  <c r="M263" i="6" l="1"/>
  <c r="I263"/>
  <c r="J263"/>
  <c r="K263"/>
  <c r="L263"/>
  <c r="N191"/>
  <c r="O261"/>
  <c r="M41" i="2"/>
  <c r="N115" i="6"/>
  <c r="O191"/>
  <c r="I117" i="7"/>
  <c r="I135"/>
  <c r="H119"/>
  <c r="I152"/>
  <c r="H155"/>
  <c r="G155"/>
  <c r="G119"/>
  <c r="I51"/>
  <c r="I38"/>
  <c r="I19"/>
  <c r="I26" s="1"/>
  <c r="I59"/>
  <c r="I70" s="1"/>
  <c r="I119" s="1"/>
  <c r="N193" i="6"/>
  <c r="O79"/>
  <c r="O115"/>
  <c r="O193" s="1"/>
  <c r="N79"/>
  <c r="O59"/>
  <c r="N40"/>
  <c r="N59"/>
  <c r="N8"/>
  <c r="O11"/>
  <c r="O40" s="1"/>
  <c r="N263" l="1"/>
  <c r="O263"/>
  <c r="I155" i="7"/>
  <c r="I9" i="4" l="1"/>
  <c r="G10"/>
  <c r="H10"/>
  <c r="I10"/>
  <c r="I13"/>
  <c r="I14"/>
  <c r="I15"/>
  <c r="I16"/>
  <c r="I17"/>
  <c r="I18"/>
  <c r="I19"/>
  <c r="I20"/>
  <c r="I21"/>
  <c r="H22"/>
  <c r="I22" s="1"/>
  <c r="H23"/>
  <c r="I23" s="1"/>
  <c r="I24"/>
  <c r="I25"/>
  <c r="G26"/>
  <c r="I29"/>
  <c r="I30"/>
  <c r="I31"/>
  <c r="I32"/>
  <c r="I33"/>
  <c r="I34"/>
  <c r="I35"/>
  <c r="I36"/>
  <c r="I37"/>
  <c r="I38"/>
  <c r="G39"/>
  <c r="H39"/>
  <c r="I43"/>
  <c r="I44"/>
  <c r="I45"/>
  <c r="I46"/>
  <c r="I47"/>
  <c r="I48"/>
  <c r="H49"/>
  <c r="I49" s="1"/>
  <c r="I50"/>
  <c r="I51"/>
  <c r="I52"/>
  <c r="I53"/>
  <c r="I54"/>
  <c r="I55"/>
  <c r="I56"/>
  <c r="I57"/>
  <c r="I58"/>
  <c r="G59"/>
  <c r="H59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G97"/>
  <c r="H97"/>
  <c r="G99"/>
  <c r="I102"/>
  <c r="I103"/>
  <c r="I104"/>
  <c r="I105"/>
  <c r="I106"/>
  <c r="I107"/>
  <c r="I108"/>
  <c r="I109"/>
  <c r="I110"/>
  <c r="I111"/>
  <c r="I112"/>
  <c r="I113"/>
  <c r="G114"/>
  <c r="H114"/>
  <c r="I117"/>
  <c r="I118"/>
  <c r="I119"/>
  <c r="I120"/>
  <c r="I121"/>
  <c r="I122"/>
  <c r="I123"/>
  <c r="I124"/>
  <c r="I125"/>
  <c r="I126"/>
  <c r="G127"/>
  <c r="H127"/>
  <c r="I127"/>
  <c r="I130"/>
  <c r="I131"/>
  <c r="I132"/>
  <c r="I133"/>
  <c r="I134"/>
  <c r="I135"/>
  <c r="I136"/>
  <c r="I137"/>
  <c r="I138"/>
  <c r="I139"/>
  <c r="I140"/>
  <c r="I141"/>
  <c r="I142"/>
  <c r="I143"/>
  <c r="I144"/>
  <c r="G145"/>
  <c r="H145"/>
  <c r="I145"/>
  <c r="L9" i="2"/>
  <c r="L10" s="1"/>
  <c r="N9"/>
  <c r="I10"/>
  <c r="J10"/>
  <c r="K10"/>
  <c r="N10"/>
  <c r="P10"/>
  <c r="L13"/>
  <c r="N13"/>
  <c r="P13"/>
  <c r="L14"/>
  <c r="N14"/>
  <c r="O14" s="1"/>
  <c r="P14"/>
  <c r="L15"/>
  <c r="N15"/>
  <c r="O15" s="1"/>
  <c r="P15"/>
  <c r="L16"/>
  <c r="N16"/>
  <c r="O16" s="1"/>
  <c r="P16"/>
  <c r="L17"/>
  <c r="N17"/>
  <c r="O17" s="1"/>
  <c r="P17"/>
  <c r="L18"/>
  <c r="N18"/>
  <c r="O18" s="1"/>
  <c r="P18"/>
  <c r="L19"/>
  <c r="N19"/>
  <c r="O19" s="1"/>
  <c r="P19"/>
  <c r="I20"/>
  <c r="N20"/>
  <c r="O20" s="1"/>
  <c r="P20"/>
  <c r="L21"/>
  <c r="N21"/>
  <c r="O21" s="1"/>
  <c r="P21"/>
  <c r="L22"/>
  <c r="N22"/>
  <c r="O22" s="1"/>
  <c r="P22"/>
  <c r="L23"/>
  <c r="N23"/>
  <c r="O23" s="1"/>
  <c r="P23"/>
  <c r="L24"/>
  <c r="N24"/>
  <c r="O24" s="1"/>
  <c r="P24"/>
  <c r="L25"/>
  <c r="N25"/>
  <c r="O25" s="1"/>
  <c r="P25"/>
  <c r="Q25"/>
  <c r="L26"/>
  <c r="N26"/>
  <c r="O26" s="1"/>
  <c r="P26"/>
  <c r="Q26"/>
  <c r="L27"/>
  <c r="N27"/>
  <c r="O27" s="1"/>
  <c r="P27"/>
  <c r="Q27"/>
  <c r="L28"/>
  <c r="N28"/>
  <c r="O28" s="1"/>
  <c r="P28"/>
  <c r="Q28"/>
  <c r="L29"/>
  <c r="N29"/>
  <c r="O29" s="1"/>
  <c r="P29"/>
  <c r="Q29"/>
  <c r="L30"/>
  <c r="N30"/>
  <c r="O30" s="1"/>
  <c r="P30"/>
  <c r="Q30"/>
  <c r="L31"/>
  <c r="N31"/>
  <c r="O31" s="1"/>
  <c r="P31"/>
  <c r="Q31"/>
  <c r="L32"/>
  <c r="N32"/>
  <c r="O32" s="1"/>
  <c r="P32"/>
  <c r="Q32"/>
  <c r="L33"/>
  <c r="N33"/>
  <c r="O33" s="1"/>
  <c r="P33"/>
  <c r="Q33"/>
  <c r="L34"/>
  <c r="N34"/>
  <c r="L35"/>
  <c r="N35"/>
  <c r="L36"/>
  <c r="N36"/>
  <c r="L37"/>
  <c r="N37"/>
  <c r="L44"/>
  <c r="N44"/>
  <c r="O44" s="1"/>
  <c r="P44"/>
  <c r="L45"/>
  <c r="N45"/>
  <c r="O45" s="1"/>
  <c r="P45"/>
  <c r="L46"/>
  <c r="N46"/>
  <c r="O46" s="1"/>
  <c r="P46"/>
  <c r="L47"/>
  <c r="N47"/>
  <c r="O47" s="1"/>
  <c r="P47"/>
  <c r="L48"/>
  <c r="N48"/>
  <c r="O48" s="1"/>
  <c r="P48"/>
  <c r="L49"/>
  <c r="N49"/>
  <c r="O49" s="1"/>
  <c r="P49"/>
  <c r="L50"/>
  <c r="N50"/>
  <c r="O50" s="1"/>
  <c r="P50"/>
  <c r="L51"/>
  <c r="N51"/>
  <c r="O51" s="1"/>
  <c r="P51"/>
  <c r="L52"/>
  <c r="N52"/>
  <c r="O52" s="1"/>
  <c r="P52"/>
  <c r="L53"/>
  <c r="N53"/>
  <c r="O53" s="1"/>
  <c r="P53"/>
  <c r="J54"/>
  <c r="L54" s="1"/>
  <c r="N54"/>
  <c r="O54" s="1"/>
  <c r="P54"/>
  <c r="L55"/>
  <c r="N55"/>
  <c r="O55" s="1"/>
  <c r="P55"/>
  <c r="Q55" s="1"/>
  <c r="L56"/>
  <c r="N56"/>
  <c r="L57"/>
  <c r="N57"/>
  <c r="L58"/>
  <c r="N58"/>
  <c r="L59"/>
  <c r="N59"/>
  <c r="I60"/>
  <c r="K60"/>
  <c r="L64"/>
  <c r="N64"/>
  <c r="O64" s="1"/>
  <c r="P64"/>
  <c r="L65"/>
  <c r="N65"/>
  <c r="O65" s="1"/>
  <c r="P65"/>
  <c r="L66"/>
  <c r="N66"/>
  <c r="O66" s="1"/>
  <c r="P66"/>
  <c r="L67"/>
  <c r="N67"/>
  <c r="O67" s="1"/>
  <c r="P67"/>
  <c r="L68"/>
  <c r="N68"/>
  <c r="O68" s="1"/>
  <c r="P68"/>
  <c r="L69"/>
  <c r="N69"/>
  <c r="O69" s="1"/>
  <c r="P69"/>
  <c r="L70"/>
  <c r="N70"/>
  <c r="O70" s="1"/>
  <c r="P70"/>
  <c r="L71"/>
  <c r="N71"/>
  <c r="O71" s="1"/>
  <c r="P71"/>
  <c r="J72"/>
  <c r="L72" s="1"/>
  <c r="N72"/>
  <c r="O72" s="1"/>
  <c r="P72"/>
  <c r="L73"/>
  <c r="N73"/>
  <c r="O73" s="1"/>
  <c r="P73"/>
  <c r="Q73" s="1"/>
  <c r="L74"/>
  <c r="N74"/>
  <c r="O74" s="1"/>
  <c r="P74"/>
  <c r="L75"/>
  <c r="N75"/>
  <c r="O75" s="1"/>
  <c r="P75"/>
  <c r="Q75" s="1"/>
  <c r="L76"/>
  <c r="N76"/>
  <c r="O76" s="1"/>
  <c r="P76"/>
  <c r="L77"/>
  <c r="N77"/>
  <c r="O77" s="1"/>
  <c r="P77"/>
  <c r="Q77" s="1"/>
  <c r="L78"/>
  <c r="N78"/>
  <c r="O78" s="1"/>
  <c r="P78"/>
  <c r="L79"/>
  <c r="N79"/>
  <c r="O79" s="1"/>
  <c r="P79"/>
  <c r="Q79" s="1"/>
  <c r="L80"/>
  <c r="N80"/>
  <c r="O80" s="1"/>
  <c r="P80"/>
  <c r="J81"/>
  <c r="L81" s="1"/>
  <c r="N81"/>
  <c r="O81" s="1"/>
  <c r="P81"/>
  <c r="L82"/>
  <c r="N82"/>
  <c r="O82" s="1"/>
  <c r="P82"/>
  <c r="L83"/>
  <c r="N83"/>
  <c r="O83" s="1"/>
  <c r="P83"/>
  <c r="L84"/>
  <c r="N84"/>
  <c r="O84" s="1"/>
  <c r="P84"/>
  <c r="L85"/>
  <c r="N85"/>
  <c r="O85" s="1"/>
  <c r="P85"/>
  <c r="L86"/>
  <c r="N86"/>
  <c r="L87"/>
  <c r="N87"/>
  <c r="L88"/>
  <c r="N88"/>
  <c r="L89"/>
  <c r="N89"/>
  <c r="L90"/>
  <c r="N90"/>
  <c r="L91"/>
  <c r="N91"/>
  <c r="L92"/>
  <c r="N92"/>
  <c r="L93"/>
  <c r="N93"/>
  <c r="I94"/>
  <c r="J94"/>
  <c r="K94"/>
  <c r="K98"/>
  <c r="L98" s="1"/>
  <c r="N98"/>
  <c r="O98" s="1"/>
  <c r="P98"/>
  <c r="L99"/>
  <c r="N99"/>
  <c r="O99" s="1"/>
  <c r="P99"/>
  <c r="L100"/>
  <c r="N100"/>
  <c r="O100" s="1"/>
  <c r="P100"/>
  <c r="L101"/>
  <c r="N101"/>
  <c r="O101" s="1"/>
  <c r="P101"/>
  <c r="L102"/>
  <c r="N102"/>
  <c r="O102" s="1"/>
  <c r="P102"/>
  <c r="L103"/>
  <c r="N103"/>
  <c r="O103" s="1"/>
  <c r="P103"/>
  <c r="L104"/>
  <c r="N104"/>
  <c r="O104" s="1"/>
  <c r="P104"/>
  <c r="L105"/>
  <c r="N105"/>
  <c r="O105" s="1"/>
  <c r="P105"/>
  <c r="L106"/>
  <c r="N106"/>
  <c r="O106" s="1"/>
  <c r="P106"/>
  <c r="L107"/>
  <c r="N107"/>
  <c r="O107" s="1"/>
  <c r="P107"/>
  <c r="L108"/>
  <c r="N108"/>
  <c r="O108" s="1"/>
  <c r="P108"/>
  <c r="L109"/>
  <c r="N109"/>
  <c r="O109" s="1"/>
  <c r="P109"/>
  <c r="L110"/>
  <c r="N110"/>
  <c r="O110" s="1"/>
  <c r="P110"/>
  <c r="L111"/>
  <c r="N111"/>
  <c r="O111" s="1"/>
  <c r="P111"/>
  <c r="L112"/>
  <c r="N112"/>
  <c r="O112" s="1"/>
  <c r="P112"/>
  <c r="L113"/>
  <c r="N113"/>
  <c r="O113" s="1"/>
  <c r="P113"/>
  <c r="L114"/>
  <c r="N114"/>
  <c r="O114" s="1"/>
  <c r="P114"/>
  <c r="L115"/>
  <c r="N115"/>
  <c r="O115" s="1"/>
  <c r="P115"/>
  <c r="L116"/>
  <c r="N116"/>
  <c r="O116" s="1"/>
  <c r="P116"/>
  <c r="L117"/>
  <c r="N117"/>
  <c r="O117" s="1"/>
  <c r="P117"/>
  <c r="L118"/>
  <c r="N118"/>
  <c r="O118" s="1"/>
  <c r="P118"/>
  <c r="L119"/>
  <c r="N119"/>
  <c r="O119" s="1"/>
  <c r="P119"/>
  <c r="L120"/>
  <c r="N120"/>
  <c r="O120" s="1"/>
  <c r="P120"/>
  <c r="L121"/>
  <c r="N121"/>
  <c r="O121" s="1"/>
  <c r="P121"/>
  <c r="L122"/>
  <c r="N122"/>
  <c r="O122" s="1"/>
  <c r="P122"/>
  <c r="L123"/>
  <c r="N123"/>
  <c r="O123" s="1"/>
  <c r="P123"/>
  <c r="L124"/>
  <c r="N124"/>
  <c r="O124" s="1"/>
  <c r="P124"/>
  <c r="J125"/>
  <c r="L125" s="1"/>
  <c r="N125"/>
  <c r="O125" s="1"/>
  <c r="P125"/>
  <c r="L126"/>
  <c r="N126"/>
  <c r="O126" s="1"/>
  <c r="P126"/>
  <c r="L127"/>
  <c r="N127"/>
  <c r="L128"/>
  <c r="N128"/>
  <c r="O128" s="1"/>
  <c r="P128"/>
  <c r="L131"/>
  <c r="N131"/>
  <c r="O131" s="1"/>
  <c r="P131"/>
  <c r="L132"/>
  <c r="N132"/>
  <c r="O132" s="1"/>
  <c r="P132"/>
  <c r="L133"/>
  <c r="N133"/>
  <c r="O133" s="1"/>
  <c r="P133"/>
  <c r="L134"/>
  <c r="N134"/>
  <c r="O134" s="1"/>
  <c r="P134"/>
  <c r="L135"/>
  <c r="N135"/>
  <c r="O135" s="1"/>
  <c r="P135"/>
  <c r="L136"/>
  <c r="N136"/>
  <c r="O136" s="1"/>
  <c r="P136"/>
  <c r="L137"/>
  <c r="N137"/>
  <c r="O137" s="1"/>
  <c r="P137"/>
  <c r="L138"/>
  <c r="N138"/>
  <c r="O138" s="1"/>
  <c r="P138"/>
  <c r="L139"/>
  <c r="N139"/>
  <c r="O139" s="1"/>
  <c r="P139"/>
  <c r="L140"/>
  <c r="N140"/>
  <c r="O140" s="1"/>
  <c r="P140"/>
  <c r="L141"/>
  <c r="N141"/>
  <c r="O141" s="1"/>
  <c r="P141"/>
  <c r="L142"/>
  <c r="N142"/>
  <c r="O142" s="1"/>
  <c r="P142"/>
  <c r="L143"/>
  <c r="N143"/>
  <c r="O143" s="1"/>
  <c r="P143"/>
  <c r="L144"/>
  <c r="N144"/>
  <c r="O144" s="1"/>
  <c r="P144"/>
  <c r="L145"/>
  <c r="N145"/>
  <c r="O145" s="1"/>
  <c r="P145"/>
  <c r="L146"/>
  <c r="N146"/>
  <c r="O146" s="1"/>
  <c r="P146"/>
  <c r="L147"/>
  <c r="N147"/>
  <c r="O147" s="1"/>
  <c r="P147"/>
  <c r="L148"/>
  <c r="N148"/>
  <c r="O148" s="1"/>
  <c r="P148"/>
  <c r="L149"/>
  <c r="N149"/>
  <c r="L150"/>
  <c r="N150"/>
  <c r="L151"/>
  <c r="N151"/>
  <c r="L152"/>
  <c r="N152"/>
  <c r="L153"/>
  <c r="N153"/>
  <c r="L154"/>
  <c r="N154"/>
  <c r="L155"/>
  <c r="N155"/>
  <c r="L156"/>
  <c r="N156"/>
  <c r="L157"/>
  <c r="N157"/>
  <c r="L158"/>
  <c r="N158"/>
  <c r="L159"/>
  <c r="N159"/>
  <c r="L160"/>
  <c r="N160"/>
  <c r="L161"/>
  <c r="N161"/>
  <c r="L162"/>
  <c r="N162"/>
  <c r="L163"/>
  <c r="N163"/>
  <c r="L164"/>
  <c r="N164"/>
  <c r="L165"/>
  <c r="N165"/>
  <c r="L166"/>
  <c r="N166"/>
  <c r="L167"/>
  <c r="N167"/>
  <c r="L168"/>
  <c r="N168"/>
  <c r="L169"/>
  <c r="N169"/>
  <c r="I170"/>
  <c r="I172" s="1"/>
  <c r="K170"/>
  <c r="K172" s="1"/>
  <c r="L175"/>
  <c r="N175"/>
  <c r="O175" s="1"/>
  <c r="P175"/>
  <c r="K176"/>
  <c r="L176" s="1"/>
  <c r="N176"/>
  <c r="O176" s="1"/>
  <c r="P176"/>
  <c r="J177"/>
  <c r="L177" s="1"/>
  <c r="N177"/>
  <c r="O177" s="1"/>
  <c r="P177"/>
  <c r="L178"/>
  <c r="N178"/>
  <c r="O178" s="1"/>
  <c r="P178"/>
  <c r="J179"/>
  <c r="L179" s="1"/>
  <c r="N179"/>
  <c r="O179" s="1"/>
  <c r="P179"/>
  <c r="L180"/>
  <c r="N180"/>
  <c r="O180" s="1"/>
  <c r="P180"/>
  <c r="L181"/>
  <c r="N181"/>
  <c r="O181" s="1"/>
  <c r="P181"/>
  <c r="L182"/>
  <c r="N182"/>
  <c r="O182" s="1"/>
  <c r="L183"/>
  <c r="N183"/>
  <c r="O183" s="1"/>
  <c r="P183"/>
  <c r="L184"/>
  <c r="N184"/>
  <c r="O184" s="1"/>
  <c r="P184"/>
  <c r="L185"/>
  <c r="N185"/>
  <c r="O185" s="1"/>
  <c r="P185"/>
  <c r="L186"/>
  <c r="N186"/>
  <c r="L187"/>
  <c r="N187"/>
  <c r="L188"/>
  <c r="N188"/>
  <c r="L189"/>
  <c r="N189"/>
  <c r="L190"/>
  <c r="N190"/>
  <c r="O190" s="1"/>
  <c r="P190"/>
  <c r="L191"/>
  <c r="N191"/>
  <c r="O191" s="1"/>
  <c r="P191"/>
  <c r="L192"/>
  <c r="N192"/>
  <c r="O192" s="1"/>
  <c r="P192"/>
  <c r="L193"/>
  <c r="N193"/>
  <c r="O193" s="1"/>
  <c r="P193"/>
  <c r="L194"/>
  <c r="N194"/>
  <c r="L195"/>
  <c r="N195"/>
  <c r="I196"/>
  <c r="J196"/>
  <c r="L198"/>
  <c r="L199"/>
  <c r="N199"/>
  <c r="O199" s="1"/>
  <c r="P199"/>
  <c r="L200"/>
  <c r="N200"/>
  <c r="O200" s="1"/>
  <c r="P200"/>
  <c r="L201"/>
  <c r="N201"/>
  <c r="O201" s="1"/>
  <c r="P201"/>
  <c r="L202"/>
  <c r="N202"/>
  <c r="O202" s="1"/>
  <c r="P202"/>
  <c r="L203"/>
  <c r="N203"/>
  <c r="P203"/>
  <c r="L204"/>
  <c r="N204"/>
  <c r="O204" s="1"/>
  <c r="P204"/>
  <c r="L205"/>
  <c r="N205"/>
  <c r="O205" s="1"/>
  <c r="P205"/>
  <c r="L206"/>
  <c r="N206"/>
  <c r="O206" s="1"/>
  <c r="P206"/>
  <c r="L207"/>
  <c r="N207"/>
  <c r="O207" s="1"/>
  <c r="P207"/>
  <c r="L208"/>
  <c r="N208"/>
  <c r="O208" s="1"/>
  <c r="P208"/>
  <c r="L209"/>
  <c r="N209"/>
  <c r="O209" s="1"/>
  <c r="P209"/>
  <c r="L210"/>
  <c r="N210"/>
  <c r="L211"/>
  <c r="N211"/>
  <c r="L212"/>
  <c r="N212"/>
  <c r="L213"/>
  <c r="N213"/>
  <c r="I214"/>
  <c r="J214"/>
  <c r="K214"/>
  <c r="J217"/>
  <c r="L217"/>
  <c r="N217"/>
  <c r="O217" s="1"/>
  <c r="P217"/>
  <c r="L218"/>
  <c r="N218"/>
  <c r="O218" s="1"/>
  <c r="P218"/>
  <c r="L219"/>
  <c r="N219"/>
  <c r="O219" s="1"/>
  <c r="P219"/>
  <c r="L220"/>
  <c r="N220"/>
  <c r="O220" s="1"/>
  <c r="P220"/>
  <c r="L221"/>
  <c r="N221"/>
  <c r="O221" s="1"/>
  <c r="P221"/>
  <c r="L222"/>
  <c r="N222"/>
  <c r="O222" s="1"/>
  <c r="P222"/>
  <c r="J223"/>
  <c r="L223" s="1"/>
  <c r="N223"/>
  <c r="O223" s="1"/>
  <c r="P223"/>
  <c r="L224"/>
  <c r="N224"/>
  <c r="O224" s="1"/>
  <c r="P224"/>
  <c r="K225"/>
  <c r="L225" s="1"/>
  <c r="N225"/>
  <c r="O225" s="1"/>
  <c r="P225"/>
  <c r="L226"/>
  <c r="N226"/>
  <c r="O226" s="1"/>
  <c r="P226"/>
  <c r="L227"/>
  <c r="N227"/>
  <c r="O227" s="1"/>
  <c r="P227"/>
  <c r="L228"/>
  <c r="N228"/>
  <c r="O228" s="1"/>
  <c r="P228"/>
  <c r="J229"/>
  <c r="L229" s="1"/>
  <c r="N229"/>
  <c r="O229" s="1"/>
  <c r="P229"/>
  <c r="J230"/>
  <c r="L230" s="1"/>
  <c r="N230"/>
  <c r="O230" s="1"/>
  <c r="P230"/>
  <c r="L231"/>
  <c r="N231"/>
  <c r="O231" s="1"/>
  <c r="P231"/>
  <c r="L232"/>
  <c r="N232"/>
  <c r="O232" s="1"/>
  <c r="P232"/>
  <c r="L233"/>
  <c r="N233"/>
  <c r="O233" s="1"/>
  <c r="P233"/>
  <c r="L234"/>
  <c r="N234"/>
  <c r="O234" s="1"/>
  <c r="P234"/>
  <c r="L235"/>
  <c r="N235"/>
  <c r="O235" s="1"/>
  <c r="P235"/>
  <c r="J236"/>
  <c r="L236" s="1"/>
  <c r="N236"/>
  <c r="O236" s="1"/>
  <c r="P236"/>
  <c r="L237"/>
  <c r="N237"/>
  <c r="O237" s="1"/>
  <c r="P237"/>
  <c r="L238"/>
  <c r="N238"/>
  <c r="L239"/>
  <c r="N239"/>
  <c r="L240"/>
  <c r="N240"/>
  <c r="L241"/>
  <c r="N241"/>
  <c r="O241" s="1"/>
  <c r="P241"/>
  <c r="L242"/>
  <c r="N242"/>
  <c r="O242" s="1"/>
  <c r="P242"/>
  <c r="L243"/>
  <c r="N243"/>
  <c r="O243" s="1"/>
  <c r="P243"/>
  <c r="L244"/>
  <c r="N244"/>
  <c r="O244" s="1"/>
  <c r="P244"/>
  <c r="L245"/>
  <c r="N245"/>
  <c r="O245" s="1"/>
  <c r="P245"/>
  <c r="L246"/>
  <c r="N246"/>
  <c r="O246" s="1"/>
  <c r="P246"/>
  <c r="L247"/>
  <c r="N247"/>
  <c r="O247" s="1"/>
  <c r="P247"/>
  <c r="L248"/>
  <c r="N248"/>
  <c r="P248"/>
  <c r="L249"/>
  <c r="N249"/>
  <c r="O249" s="1"/>
  <c r="P249"/>
  <c r="L250"/>
  <c r="N250"/>
  <c r="L251"/>
  <c r="N251"/>
  <c r="L252"/>
  <c r="N252"/>
  <c r="L253"/>
  <c r="N253"/>
  <c r="L254"/>
  <c r="N254"/>
  <c r="I255"/>
  <c r="K255"/>
  <c r="Q261"/>
  <c r="Q2" i="3"/>
  <c r="L8"/>
  <c r="M8"/>
  <c r="Q8" s="1"/>
  <c r="M10"/>
  <c r="Q10" s="1"/>
  <c r="M12"/>
  <c r="Q12" s="1"/>
  <c r="M14"/>
  <c r="Q14" s="1"/>
  <c r="M15"/>
  <c r="Q15" s="1"/>
  <c r="M16"/>
  <c r="Q16" s="1"/>
  <c r="M18"/>
  <c r="Q18" s="1"/>
  <c r="M20"/>
  <c r="Q20" s="1"/>
  <c r="I22"/>
  <c r="M22" s="1"/>
  <c r="M24"/>
  <c r="Q24"/>
  <c r="M26"/>
  <c r="Q26"/>
  <c r="M27"/>
  <c r="Q27"/>
  <c r="M28"/>
  <c r="Q28"/>
  <c r="M30"/>
  <c r="Q30"/>
  <c r="M32"/>
  <c r="Q32"/>
  <c r="M34"/>
  <c r="Q34"/>
  <c r="M36"/>
  <c r="Q36"/>
  <c r="M38"/>
  <c r="Q38"/>
  <c r="M40"/>
  <c r="Q40"/>
  <c r="M42"/>
  <c r="Q42"/>
  <c r="M44"/>
  <c r="Q44"/>
  <c r="M46"/>
  <c r="Q46"/>
  <c r="J48"/>
  <c r="L48"/>
  <c r="N48"/>
  <c r="O48"/>
  <c r="P48"/>
  <c r="S50"/>
  <c r="Q51"/>
  <c r="A52"/>
  <c r="M56"/>
  <c r="Q56"/>
  <c r="M57"/>
  <c r="Q57"/>
  <c r="M58"/>
  <c r="Q58"/>
  <c r="M60"/>
  <c r="Q60"/>
  <c r="M62"/>
  <c r="Q62"/>
  <c r="M64"/>
  <c r="Q64"/>
  <c r="M66"/>
  <c r="Q66"/>
  <c r="M68"/>
  <c r="Q68"/>
  <c r="M70"/>
  <c r="Q70"/>
  <c r="M72"/>
  <c r="Q72"/>
  <c r="J74"/>
  <c r="Q74"/>
  <c r="J75"/>
  <c r="M75"/>
  <c r="Q75" s="1"/>
  <c r="M77"/>
  <c r="Q77"/>
  <c r="I79"/>
  <c r="J79"/>
  <c r="L79"/>
  <c r="M79"/>
  <c r="N79"/>
  <c r="O79"/>
  <c r="P79"/>
  <c r="S81"/>
  <c r="Q82"/>
  <c r="A83"/>
  <c r="M87"/>
  <c r="Q87" s="1"/>
  <c r="M89"/>
  <c r="Q89" s="1"/>
  <c r="M91"/>
  <c r="Q91" s="1"/>
  <c r="M93"/>
  <c r="Q93" s="1"/>
  <c r="M95"/>
  <c r="Q95" s="1"/>
  <c r="M97"/>
  <c r="Q97" s="1"/>
  <c r="M98"/>
  <c r="Q98" s="1"/>
  <c r="M99"/>
  <c r="Q99" s="1"/>
  <c r="J101"/>
  <c r="M101" s="1"/>
  <c r="M103"/>
  <c r="Q103"/>
  <c r="M105"/>
  <c r="Q105"/>
  <c r="M107"/>
  <c r="Q107"/>
  <c r="M109"/>
  <c r="Q109"/>
  <c r="M111"/>
  <c r="Q111"/>
  <c r="M113"/>
  <c r="Q113"/>
  <c r="J115"/>
  <c r="M115"/>
  <c r="Q115" s="1"/>
  <c r="J116"/>
  <c r="M116" s="1"/>
  <c r="Q116" s="1"/>
  <c r="M118"/>
  <c r="Q118" s="1"/>
  <c r="J120"/>
  <c r="M120" s="1"/>
  <c r="Q120" s="1"/>
  <c r="J121"/>
  <c r="M121"/>
  <c r="Q121" s="1"/>
  <c r="S121" s="1"/>
  <c r="M123"/>
  <c r="Q123"/>
  <c r="M125"/>
  <c r="Q125"/>
  <c r="M127"/>
  <c r="Q127"/>
  <c r="M129"/>
  <c r="Q129"/>
  <c r="I131"/>
  <c r="J131"/>
  <c r="L131"/>
  <c r="N131"/>
  <c r="O131"/>
  <c r="P131"/>
  <c r="S133"/>
  <c r="Q134"/>
  <c r="A135"/>
  <c r="L139"/>
  <c r="M139" s="1"/>
  <c r="M141"/>
  <c r="Q141"/>
  <c r="M142"/>
  <c r="Q142"/>
  <c r="M143"/>
  <c r="Q143"/>
  <c r="M145"/>
  <c r="Q145"/>
  <c r="M147"/>
  <c r="Q147"/>
  <c r="M149"/>
  <c r="Q149"/>
  <c r="M151"/>
  <c r="Q151"/>
  <c r="M153"/>
  <c r="Q153"/>
  <c r="M155"/>
  <c r="Q155"/>
  <c r="M157"/>
  <c r="Q157"/>
  <c r="M159"/>
  <c r="Q159"/>
  <c r="M161"/>
  <c r="Q161"/>
  <c r="M163"/>
  <c r="Q163"/>
  <c r="M165"/>
  <c r="Q165"/>
  <c r="M167"/>
  <c r="Q167"/>
  <c r="M169"/>
  <c r="Q169"/>
  <c r="M171"/>
  <c r="Q171"/>
  <c r="M173"/>
  <c r="Q173"/>
  <c r="M175"/>
  <c r="Q175"/>
  <c r="M177"/>
  <c r="Q177"/>
  <c r="M179"/>
  <c r="Q179"/>
  <c r="M181"/>
  <c r="Q181"/>
  <c r="M183"/>
  <c r="Q183"/>
  <c r="M185"/>
  <c r="Q185"/>
  <c r="M187"/>
  <c r="Q187"/>
  <c r="M189"/>
  <c r="Q189"/>
  <c r="S191"/>
  <c r="Q192"/>
  <c r="A193"/>
  <c r="J197"/>
  <c r="M197" s="1"/>
  <c r="Q197" s="1"/>
  <c r="J198"/>
  <c r="M198"/>
  <c r="Q198" s="1"/>
  <c r="S198" s="1"/>
  <c r="M200"/>
  <c r="Q200"/>
  <c r="M202"/>
  <c r="Q202"/>
  <c r="M204"/>
  <c r="Q204"/>
  <c r="M206"/>
  <c r="Q206"/>
  <c r="M208"/>
  <c r="Q208"/>
  <c r="M210"/>
  <c r="Q210"/>
  <c r="M212"/>
  <c r="Q212"/>
  <c r="M214"/>
  <c r="M216"/>
  <c r="Q216" s="1"/>
  <c r="M218"/>
  <c r="Q218" s="1"/>
  <c r="M220"/>
  <c r="Q220" s="1"/>
  <c r="M222"/>
  <c r="Q222" s="1"/>
  <c r="M224"/>
  <c r="J226"/>
  <c r="M226"/>
  <c r="Q226" s="1"/>
  <c r="J227"/>
  <c r="M227" s="1"/>
  <c r="Q227" s="1"/>
  <c r="M229"/>
  <c r="Q229" s="1"/>
  <c r="M231"/>
  <c r="Q231" s="1"/>
  <c r="M233"/>
  <c r="Q233" s="1"/>
  <c r="M235"/>
  <c r="Q235" s="1"/>
  <c r="M237"/>
  <c r="Q237" s="1"/>
  <c r="M239"/>
  <c r="Q239" s="1"/>
  <c r="M241"/>
  <c r="Q241" s="1"/>
  <c r="I243"/>
  <c r="L243"/>
  <c r="N243"/>
  <c r="O243"/>
  <c r="P243"/>
  <c r="S245"/>
  <c r="Q246"/>
  <c r="A247"/>
  <c r="M251"/>
  <c r="Q251"/>
  <c r="L252"/>
  <c r="M252"/>
  <c r="Q252" s="1"/>
  <c r="J253"/>
  <c r="M253" s="1"/>
  <c r="Q253" s="1"/>
  <c r="M255"/>
  <c r="Q255"/>
  <c r="J257"/>
  <c r="M257"/>
  <c r="Q257" s="1"/>
  <c r="M259"/>
  <c r="Q259" s="1"/>
  <c r="M261"/>
  <c r="Q261" s="1"/>
  <c r="M263"/>
  <c r="P263"/>
  <c r="P182" i="2" s="1"/>
  <c r="Q263" i="3"/>
  <c r="M265"/>
  <c r="Q265"/>
  <c r="M267"/>
  <c r="Q267"/>
  <c r="M269"/>
  <c r="Q269"/>
  <c r="M271"/>
  <c r="Q271"/>
  <c r="M273"/>
  <c r="Q273"/>
  <c r="M275"/>
  <c r="Q275"/>
  <c r="J277"/>
  <c r="M277"/>
  <c r="Q277" s="1"/>
  <c r="J278"/>
  <c r="M278" s="1"/>
  <c r="Q278" s="1"/>
  <c r="S278" s="1"/>
  <c r="I280"/>
  <c r="L280"/>
  <c r="N280"/>
  <c r="O280"/>
  <c r="P280"/>
  <c r="M283"/>
  <c r="Q283" s="1"/>
  <c r="M284"/>
  <c r="Q284" s="1"/>
  <c r="M286"/>
  <c r="Q286" s="1"/>
  <c r="M288"/>
  <c r="Q288" s="1"/>
  <c r="M290"/>
  <c r="Q290" s="1"/>
  <c r="M292"/>
  <c r="Q292" s="1"/>
  <c r="M294"/>
  <c r="Q294" s="1"/>
  <c r="M296"/>
  <c r="Q296" s="1"/>
  <c r="M298"/>
  <c r="Q298" s="1"/>
  <c r="M300"/>
  <c r="Q300" s="1"/>
  <c r="M302"/>
  <c r="Q302" s="1"/>
  <c r="I304"/>
  <c r="J304"/>
  <c r="L304"/>
  <c r="N304"/>
  <c r="O304"/>
  <c r="P304"/>
  <c r="P260" i="2" s="1"/>
  <c r="P262" s="1"/>
  <c r="S306" i="3"/>
  <c r="Q307"/>
  <c r="A308"/>
  <c r="J312"/>
  <c r="M312"/>
  <c r="Q312" s="1"/>
  <c r="M314"/>
  <c r="Q314" s="1"/>
  <c r="M316"/>
  <c r="Q316" s="1"/>
  <c r="M317"/>
  <c r="Q317" s="1"/>
  <c r="M318"/>
  <c r="Q318" s="1"/>
  <c r="M319"/>
  <c r="Q319" s="1"/>
  <c r="J320"/>
  <c r="M320" s="1"/>
  <c r="M321"/>
  <c r="Q321"/>
  <c r="L322"/>
  <c r="M322"/>
  <c r="Q322" s="1"/>
  <c r="M323"/>
  <c r="Q323" s="1"/>
  <c r="M324"/>
  <c r="Q324" s="1"/>
  <c r="M325"/>
  <c r="Q325" s="1"/>
  <c r="J326"/>
  <c r="M326" s="1"/>
  <c r="Q326" s="1"/>
  <c r="J327"/>
  <c r="M327"/>
  <c r="Q327" s="1"/>
  <c r="M329"/>
  <c r="Q329" s="1"/>
  <c r="M331"/>
  <c r="Q331" s="1"/>
  <c r="M333"/>
  <c r="Q333" s="1"/>
  <c r="M335"/>
  <c r="Q335" s="1"/>
  <c r="M337"/>
  <c r="Q337" s="1"/>
  <c r="J339"/>
  <c r="M339" s="1"/>
  <c r="Q339" s="1"/>
  <c r="M341"/>
  <c r="Q341"/>
  <c r="M344"/>
  <c r="Q344"/>
  <c r="M345"/>
  <c r="Q345"/>
  <c r="M346"/>
  <c r="Q346"/>
  <c r="M347"/>
  <c r="Q347"/>
  <c r="M348"/>
  <c r="Q348"/>
  <c r="M349"/>
  <c r="Q349"/>
  <c r="M351"/>
  <c r="Q351"/>
  <c r="M353"/>
  <c r="Q353"/>
  <c r="M355"/>
  <c r="Q355"/>
  <c r="I357"/>
  <c r="J357"/>
  <c r="L357"/>
  <c r="N357"/>
  <c r="O357"/>
  <c r="P357"/>
  <c r="O360"/>
  <c r="N8" i="1"/>
  <c r="R8" s="1"/>
  <c r="R10" s="1"/>
  <c r="J10"/>
  <c r="K10"/>
  <c r="M10"/>
  <c r="N10"/>
  <c r="O10"/>
  <c r="P10"/>
  <c r="Q10"/>
  <c r="N15"/>
  <c r="R15" s="1"/>
  <c r="N16"/>
  <c r="R16" s="1"/>
  <c r="N17"/>
  <c r="R17" s="1"/>
  <c r="N18"/>
  <c r="R18" s="1"/>
  <c r="N19"/>
  <c r="R19" s="1"/>
  <c r="N20"/>
  <c r="R20" s="1"/>
  <c r="N21"/>
  <c r="R21" s="1"/>
  <c r="J22"/>
  <c r="N22" s="1"/>
  <c r="R22" s="1"/>
  <c r="N23"/>
  <c r="R23" s="1"/>
  <c r="N24"/>
  <c r="R24" s="1"/>
  <c r="N25"/>
  <c r="R25" s="1"/>
  <c r="N26"/>
  <c r="R26" s="1"/>
  <c r="N27"/>
  <c r="R27" s="1"/>
  <c r="N28"/>
  <c r="R28" s="1"/>
  <c r="N29"/>
  <c r="R29" s="1"/>
  <c r="N30"/>
  <c r="R30" s="1"/>
  <c r="N31"/>
  <c r="R31" s="1"/>
  <c r="N32"/>
  <c r="R32" s="1"/>
  <c r="N33"/>
  <c r="R33" s="1"/>
  <c r="N34"/>
  <c r="R34" s="1"/>
  <c r="N35"/>
  <c r="R35" s="1"/>
  <c r="N36"/>
  <c r="R36" s="1"/>
  <c r="N37"/>
  <c r="R37" s="1"/>
  <c r="N38"/>
  <c r="R38" s="1"/>
  <c r="N39"/>
  <c r="R39" s="1"/>
  <c r="J41"/>
  <c r="K41"/>
  <c r="M41"/>
  <c r="O41"/>
  <c r="P41"/>
  <c r="Q41"/>
  <c r="N44"/>
  <c r="R44" s="1"/>
  <c r="N45"/>
  <c r="R45" s="1"/>
  <c r="N46"/>
  <c r="R46" s="1"/>
  <c r="N47"/>
  <c r="R47" s="1"/>
  <c r="N48"/>
  <c r="R48" s="1"/>
  <c r="N49"/>
  <c r="R49" s="1"/>
  <c r="N50"/>
  <c r="R50" s="1"/>
  <c r="N51"/>
  <c r="R51" s="1"/>
  <c r="N52"/>
  <c r="R52" s="1"/>
  <c r="N53"/>
  <c r="R53" s="1"/>
  <c r="K54"/>
  <c r="N54" s="1"/>
  <c r="N55"/>
  <c r="R55" s="1"/>
  <c r="N56"/>
  <c r="R56" s="1"/>
  <c r="N57"/>
  <c r="R57" s="1"/>
  <c r="N58"/>
  <c r="R58" s="1"/>
  <c r="N59"/>
  <c r="R59" s="1"/>
  <c r="J61"/>
  <c r="M61"/>
  <c r="O61"/>
  <c r="P61"/>
  <c r="Q61"/>
  <c r="N65"/>
  <c r="R65" s="1"/>
  <c r="N66"/>
  <c r="R66" s="1"/>
  <c r="N67"/>
  <c r="R67" s="1"/>
  <c r="N68"/>
  <c r="R68" s="1"/>
  <c r="N69"/>
  <c r="R69" s="1"/>
  <c r="N70"/>
  <c r="R70" s="1"/>
  <c r="N71"/>
  <c r="R71" s="1"/>
  <c r="N72"/>
  <c r="R72" s="1"/>
  <c r="K73"/>
  <c r="N73" s="1"/>
  <c r="R73" s="1"/>
  <c r="N74"/>
  <c r="R74" s="1"/>
  <c r="N75"/>
  <c r="R75" s="1"/>
  <c r="N76"/>
  <c r="R76" s="1"/>
  <c r="N77"/>
  <c r="R77" s="1"/>
  <c r="N78"/>
  <c r="R78" s="1"/>
  <c r="N79"/>
  <c r="R79" s="1"/>
  <c r="K80"/>
  <c r="N80" s="1"/>
  <c r="R80" s="1"/>
  <c r="K81"/>
  <c r="N81" s="1"/>
  <c r="R81" s="1"/>
  <c r="N82"/>
  <c r="R82" s="1"/>
  <c r="K83"/>
  <c r="N83" s="1"/>
  <c r="R83" s="1"/>
  <c r="N84"/>
  <c r="R84" s="1"/>
  <c r="N85"/>
  <c r="R85" s="1"/>
  <c r="N86"/>
  <c r="R86" s="1"/>
  <c r="N87"/>
  <c r="R87" s="1"/>
  <c r="N88"/>
  <c r="R88" s="1"/>
  <c r="N89"/>
  <c r="R89" s="1"/>
  <c r="N90"/>
  <c r="R90" s="1"/>
  <c r="N91"/>
  <c r="R91" s="1"/>
  <c r="N92"/>
  <c r="R92" s="1"/>
  <c r="N93"/>
  <c r="R93" s="1"/>
  <c r="N94"/>
  <c r="R94" s="1"/>
  <c r="N95"/>
  <c r="R95" s="1"/>
  <c r="J96"/>
  <c r="M96"/>
  <c r="O96"/>
  <c r="P96"/>
  <c r="Q96"/>
  <c r="M99"/>
  <c r="N99" s="1"/>
  <c r="N100"/>
  <c r="R100" s="1"/>
  <c r="N101"/>
  <c r="R101" s="1"/>
  <c r="N102"/>
  <c r="R102" s="1"/>
  <c r="N103"/>
  <c r="R103" s="1"/>
  <c r="N104"/>
  <c r="R104" s="1"/>
  <c r="N105"/>
  <c r="R105" s="1"/>
  <c r="N106"/>
  <c r="R106" s="1"/>
  <c r="N107"/>
  <c r="R107" s="1"/>
  <c r="N108"/>
  <c r="R108" s="1"/>
  <c r="N109"/>
  <c r="R109" s="1"/>
  <c r="N110"/>
  <c r="R110" s="1"/>
  <c r="N111"/>
  <c r="R111" s="1"/>
  <c r="N112"/>
  <c r="R112" s="1"/>
  <c r="N113"/>
  <c r="R113" s="1"/>
  <c r="N114"/>
  <c r="R114" s="1"/>
  <c r="N115"/>
  <c r="R115" s="1"/>
  <c r="N116"/>
  <c r="R116" s="1"/>
  <c r="N117"/>
  <c r="R117" s="1"/>
  <c r="N118"/>
  <c r="R118" s="1"/>
  <c r="N119"/>
  <c r="R119" s="1"/>
  <c r="N120"/>
  <c r="R120" s="1"/>
  <c r="N121"/>
  <c r="R121" s="1"/>
  <c r="N122"/>
  <c r="R122" s="1"/>
  <c r="N123"/>
  <c r="R123" s="1"/>
  <c r="N124"/>
  <c r="R124" s="1"/>
  <c r="N125"/>
  <c r="R125" s="1"/>
  <c r="K126"/>
  <c r="N126" s="1"/>
  <c r="R126" s="1"/>
  <c r="N127"/>
  <c r="R127" s="1"/>
  <c r="N128"/>
  <c r="R128" s="1"/>
  <c r="N129"/>
  <c r="R129" s="1"/>
  <c r="N130"/>
  <c r="R130" s="1"/>
  <c r="N131"/>
  <c r="R131" s="1"/>
  <c r="N132"/>
  <c r="R132" s="1"/>
  <c r="N133"/>
  <c r="R133" s="1"/>
  <c r="N134"/>
  <c r="R134" s="1"/>
  <c r="N135"/>
  <c r="R135" s="1"/>
  <c r="N136"/>
  <c r="R136" s="1"/>
  <c r="N137"/>
  <c r="R137" s="1"/>
  <c r="N138"/>
  <c r="R138" s="1"/>
  <c r="N139"/>
  <c r="R139" s="1"/>
  <c r="N140"/>
  <c r="R140" s="1"/>
  <c r="K141"/>
  <c r="N141" s="1"/>
  <c r="R141" s="1"/>
  <c r="K142"/>
  <c r="N142" s="1"/>
  <c r="R142" s="1"/>
  <c r="N143"/>
  <c r="R143" s="1"/>
  <c r="N144"/>
  <c r="R144" s="1"/>
  <c r="N145"/>
  <c r="R145" s="1"/>
  <c r="N146"/>
  <c r="R146" s="1"/>
  <c r="N147"/>
  <c r="R147" s="1"/>
  <c r="N148"/>
  <c r="R148" s="1"/>
  <c r="N149"/>
  <c r="R149" s="1"/>
  <c r="N150"/>
  <c r="R150" s="1"/>
  <c r="N151"/>
  <c r="R151" s="1"/>
  <c r="N152"/>
  <c r="R152" s="1"/>
  <c r="N153"/>
  <c r="R153" s="1"/>
  <c r="N154"/>
  <c r="R154" s="1"/>
  <c r="N155"/>
  <c r="R155" s="1"/>
  <c r="N156"/>
  <c r="R156" s="1"/>
  <c r="N157"/>
  <c r="R157" s="1"/>
  <c r="N158"/>
  <c r="R158" s="1"/>
  <c r="N159"/>
  <c r="R159" s="1"/>
  <c r="N160"/>
  <c r="R160" s="1"/>
  <c r="N161"/>
  <c r="R161" s="1"/>
  <c r="N162"/>
  <c r="R162" s="1"/>
  <c r="N163"/>
  <c r="R163" s="1"/>
  <c r="N164"/>
  <c r="R164" s="1"/>
  <c r="N165"/>
  <c r="R165" s="1"/>
  <c r="N166"/>
  <c r="R166" s="1"/>
  <c r="N167"/>
  <c r="R167" s="1"/>
  <c r="N168"/>
  <c r="R168" s="1"/>
  <c r="N169"/>
  <c r="R169" s="1"/>
  <c r="J171"/>
  <c r="O171"/>
  <c r="P171"/>
  <c r="Q171"/>
  <c r="N175"/>
  <c r="R175" s="1"/>
  <c r="M176"/>
  <c r="N176" s="1"/>
  <c r="K177"/>
  <c r="N177" s="1"/>
  <c r="R177" s="1"/>
  <c r="N178"/>
  <c r="R178" s="1"/>
  <c r="K179"/>
  <c r="N179" s="1"/>
  <c r="R179" s="1"/>
  <c r="N180"/>
  <c r="R180" s="1"/>
  <c r="N181"/>
  <c r="R181" s="1"/>
  <c r="N182"/>
  <c r="R182" s="1"/>
  <c r="N183"/>
  <c r="R183" s="1"/>
  <c r="N184"/>
  <c r="R184" s="1"/>
  <c r="N185"/>
  <c r="R185" s="1"/>
  <c r="N186"/>
  <c r="R186" s="1"/>
  <c r="N187"/>
  <c r="R187" s="1"/>
  <c r="N188"/>
  <c r="R188" s="1"/>
  <c r="N189"/>
  <c r="R189" s="1"/>
  <c r="N190"/>
  <c r="R190" s="1"/>
  <c r="N191"/>
  <c r="R191" s="1"/>
  <c r="K192"/>
  <c r="N192" s="1"/>
  <c r="R192" s="1"/>
  <c r="K193"/>
  <c r="N193" s="1"/>
  <c r="R193" s="1"/>
  <c r="N194"/>
  <c r="R194" s="1"/>
  <c r="N195"/>
  <c r="R195" s="1"/>
  <c r="J197"/>
  <c r="O197"/>
  <c r="P197"/>
  <c r="Q197"/>
  <c r="N200"/>
  <c r="R200" s="1"/>
  <c r="N201"/>
  <c r="R201" s="1"/>
  <c r="N202"/>
  <c r="R202" s="1"/>
  <c r="N203"/>
  <c r="R203" s="1"/>
  <c r="N204"/>
  <c r="R204" s="1"/>
  <c r="N205"/>
  <c r="R205" s="1"/>
  <c r="N206"/>
  <c r="R206" s="1"/>
  <c r="N207"/>
  <c r="R207" s="1"/>
  <c r="N208"/>
  <c r="R208" s="1"/>
  <c r="N209"/>
  <c r="R209" s="1"/>
  <c r="N210"/>
  <c r="R210" s="1"/>
  <c r="N211"/>
  <c r="R211" s="1"/>
  <c r="N212"/>
  <c r="R212" s="1"/>
  <c r="N213"/>
  <c r="R213" s="1"/>
  <c r="N214"/>
  <c r="R214" s="1"/>
  <c r="J216"/>
  <c r="K216"/>
  <c r="M216"/>
  <c r="O216"/>
  <c r="P216"/>
  <c r="Q216"/>
  <c r="K219"/>
  <c r="N219" s="1"/>
  <c r="R219" s="1"/>
  <c r="N220"/>
  <c r="R220" s="1"/>
  <c r="N221"/>
  <c r="R221" s="1"/>
  <c r="N222"/>
  <c r="R222" s="1"/>
  <c r="N223"/>
  <c r="R223" s="1"/>
  <c r="N224"/>
  <c r="R224" s="1"/>
  <c r="K225"/>
  <c r="N225" s="1"/>
  <c r="R225" s="1"/>
  <c r="N226"/>
  <c r="R226" s="1"/>
  <c r="M227"/>
  <c r="N227" s="1"/>
  <c r="R227" s="1"/>
  <c r="N228"/>
  <c r="R228" s="1"/>
  <c r="N229"/>
  <c r="R229" s="1"/>
  <c r="N230"/>
  <c r="R230" s="1"/>
  <c r="K231"/>
  <c r="N231" s="1"/>
  <c r="R231" s="1"/>
  <c r="K232"/>
  <c r="N232" s="1"/>
  <c r="R232" s="1"/>
  <c r="N233"/>
  <c r="R233" s="1"/>
  <c r="N234"/>
  <c r="R234" s="1"/>
  <c r="N235"/>
  <c r="R235" s="1"/>
  <c r="N236"/>
  <c r="R236" s="1"/>
  <c r="N237"/>
  <c r="R237" s="1"/>
  <c r="K238"/>
  <c r="N238" s="1"/>
  <c r="R238" s="1"/>
  <c r="N239"/>
  <c r="R239" s="1"/>
  <c r="N240"/>
  <c r="R240" s="1"/>
  <c r="N243"/>
  <c r="R243" s="1"/>
  <c r="N244"/>
  <c r="R244" s="1"/>
  <c r="N245"/>
  <c r="R245" s="1"/>
  <c r="N246"/>
  <c r="R246" s="1"/>
  <c r="N247"/>
  <c r="R247" s="1"/>
  <c r="N248"/>
  <c r="R248" s="1"/>
  <c r="N249"/>
  <c r="R249" s="1"/>
  <c r="N250"/>
  <c r="R250" s="1"/>
  <c r="N251"/>
  <c r="R251" s="1"/>
  <c r="N252"/>
  <c r="R252" s="1"/>
  <c r="N253"/>
  <c r="R253" s="1"/>
  <c r="N254"/>
  <c r="R254" s="1"/>
  <c r="N255"/>
  <c r="R255" s="1"/>
  <c r="N256"/>
  <c r="R256" s="1"/>
  <c r="J258"/>
  <c r="O258"/>
  <c r="P258"/>
  <c r="Q258"/>
  <c r="N360" i="3" l="1"/>
  <c r="L360"/>
  <c r="I114" i="4"/>
  <c r="I97"/>
  <c r="I39"/>
  <c r="G148"/>
  <c r="I26"/>
  <c r="P173" i="1"/>
  <c r="K61"/>
  <c r="P261"/>
  <c r="M258"/>
  <c r="K171"/>
  <c r="T81"/>
  <c r="R216"/>
  <c r="Q261"/>
  <c r="N260" i="2" s="1"/>
  <c r="O261" i="1"/>
  <c r="J261"/>
  <c r="N216"/>
  <c r="T193"/>
  <c r="O173"/>
  <c r="J173"/>
  <c r="T142"/>
  <c r="N170" i="2"/>
  <c r="Q23"/>
  <c r="K197" i="1"/>
  <c r="R176"/>
  <c r="R197" s="1"/>
  <c r="N197"/>
  <c r="M197"/>
  <c r="Q173"/>
  <c r="Q24" i="2"/>
  <c r="Q126"/>
  <c r="Q54"/>
  <c r="Q52"/>
  <c r="Q50"/>
  <c r="Q48"/>
  <c r="Q46"/>
  <c r="Q44"/>
  <c r="P41"/>
  <c r="L20"/>
  <c r="L41" s="1"/>
  <c r="I41"/>
  <c r="I258" s="1"/>
  <c r="O13"/>
  <c r="N41"/>
  <c r="Q22"/>
  <c r="Q237"/>
  <c r="P255"/>
  <c r="J255"/>
  <c r="K196"/>
  <c r="K258" s="1"/>
  <c r="Q254"/>
  <c r="O254"/>
  <c r="Q253"/>
  <c r="O253"/>
  <c r="Q252"/>
  <c r="O252"/>
  <c r="Q251"/>
  <c r="O251"/>
  <c r="Q250"/>
  <c r="O250"/>
  <c r="R254"/>
  <c r="O248"/>
  <c r="Q213"/>
  <c r="O213"/>
  <c r="Q212"/>
  <c r="O212"/>
  <c r="Q211"/>
  <c r="O211"/>
  <c r="Q210"/>
  <c r="O210"/>
  <c r="Q169"/>
  <c r="O169"/>
  <c r="Q168"/>
  <c r="O168"/>
  <c r="Q167"/>
  <c r="O167"/>
  <c r="Q166"/>
  <c r="O166"/>
  <c r="Q165"/>
  <c r="O165"/>
  <c r="Q164"/>
  <c r="O164"/>
  <c r="Q163"/>
  <c r="O163"/>
  <c r="Q162"/>
  <c r="O162"/>
  <c r="Q161"/>
  <c r="O161"/>
  <c r="Q160"/>
  <c r="O160"/>
  <c r="Q159"/>
  <c r="O159"/>
  <c r="Q158"/>
  <c r="O158"/>
  <c r="Q157"/>
  <c r="O157"/>
  <c r="Q156"/>
  <c r="O156"/>
  <c r="Q155"/>
  <c r="O155"/>
  <c r="Q154"/>
  <c r="O154"/>
  <c r="Q153"/>
  <c r="O153"/>
  <c r="Q152"/>
  <c r="O152"/>
  <c r="Q151"/>
  <c r="O151"/>
  <c r="Q150"/>
  <c r="O150"/>
  <c r="Q149"/>
  <c r="O149"/>
  <c r="Q9"/>
  <c r="O9"/>
  <c r="O10" s="1"/>
  <c r="Q236"/>
  <c r="L214"/>
  <c r="Q240"/>
  <c r="O240"/>
  <c r="Q239"/>
  <c r="O239"/>
  <c r="Q238"/>
  <c r="O238"/>
  <c r="O255" s="1"/>
  <c r="R215"/>
  <c r="O203"/>
  <c r="O214" s="1"/>
  <c r="Q195"/>
  <c r="O195"/>
  <c r="Q194"/>
  <c r="O194"/>
  <c r="Q189"/>
  <c r="O189"/>
  <c r="Q188"/>
  <c r="O188"/>
  <c r="Q187"/>
  <c r="O187"/>
  <c r="Q186"/>
  <c r="O186"/>
  <c r="O196" s="1"/>
  <c r="Q127"/>
  <c r="O127"/>
  <c r="O170" s="1"/>
  <c r="Q93"/>
  <c r="O93"/>
  <c r="Q92"/>
  <c r="O92"/>
  <c r="Q91"/>
  <c r="O91"/>
  <c r="Q90"/>
  <c r="O90"/>
  <c r="Q89"/>
  <c r="O89"/>
  <c r="Q88"/>
  <c r="O88"/>
  <c r="Q87"/>
  <c r="O87"/>
  <c r="Q86"/>
  <c r="O86"/>
  <c r="O94" s="1"/>
  <c r="Q59"/>
  <c r="O59"/>
  <c r="Q58"/>
  <c r="O58"/>
  <c r="Q57"/>
  <c r="O57"/>
  <c r="Q56"/>
  <c r="O56"/>
  <c r="O60" s="1"/>
  <c r="Q37"/>
  <c r="O37"/>
  <c r="Q36"/>
  <c r="O36"/>
  <c r="Q35"/>
  <c r="O35"/>
  <c r="Q34"/>
  <c r="O34"/>
  <c r="Q235"/>
  <c r="Q233"/>
  <c r="Q231"/>
  <c r="Q223"/>
  <c r="Q221"/>
  <c r="Q219"/>
  <c r="Q217"/>
  <c r="P94"/>
  <c r="Q20"/>
  <c r="Q18"/>
  <c r="Q125"/>
  <c r="R95"/>
  <c r="Q177"/>
  <c r="Q16"/>
  <c r="Q14"/>
  <c r="Q224"/>
  <c r="Q208"/>
  <c r="Q206"/>
  <c r="Q204"/>
  <c r="Q202"/>
  <c r="Q200"/>
  <c r="Q192"/>
  <c r="Q190"/>
  <c r="Q178"/>
  <c r="Q175"/>
  <c r="Q147"/>
  <c r="Q145"/>
  <c r="Q143"/>
  <c r="Q141"/>
  <c r="Q139"/>
  <c r="Q137"/>
  <c r="Q135"/>
  <c r="Q133"/>
  <c r="Q131"/>
  <c r="Q124"/>
  <c r="Q122"/>
  <c r="Q120"/>
  <c r="Q118"/>
  <c r="Q116"/>
  <c r="Q114"/>
  <c r="Q112"/>
  <c r="Q110"/>
  <c r="Q108"/>
  <c r="Q106"/>
  <c r="Q104"/>
  <c r="Q102"/>
  <c r="Q100"/>
  <c r="Q98"/>
  <c r="Q80"/>
  <c r="Q78"/>
  <c r="Q76"/>
  <c r="Q74"/>
  <c r="Q72"/>
  <c r="L94"/>
  <c r="R239"/>
  <c r="L196"/>
  <c r="N60"/>
  <c r="R9"/>
  <c r="Q10"/>
  <c r="Q248"/>
  <c r="Q246"/>
  <c r="Q244"/>
  <c r="Q242"/>
  <c r="Q229"/>
  <c r="Q227"/>
  <c r="Q225"/>
  <c r="P214"/>
  <c r="Q184"/>
  <c r="Q181"/>
  <c r="Q179"/>
  <c r="Q176"/>
  <c r="R173"/>
  <c r="Q85"/>
  <c r="Q83"/>
  <c r="Q81"/>
  <c r="Q71"/>
  <c r="Q69"/>
  <c r="Q67"/>
  <c r="Q65"/>
  <c r="Q21"/>
  <c r="Q234"/>
  <c r="Q232"/>
  <c r="Q230"/>
  <c r="Q228"/>
  <c r="Q226"/>
  <c r="Q209"/>
  <c r="Q207"/>
  <c r="Q205"/>
  <c r="Q203"/>
  <c r="R213" s="1"/>
  <c r="Q201"/>
  <c r="Q199"/>
  <c r="Q214" s="1"/>
  <c r="Q193"/>
  <c r="Q191"/>
  <c r="Q185"/>
  <c r="Q183"/>
  <c r="Q180"/>
  <c r="Q148"/>
  <c r="Q146"/>
  <c r="Q144"/>
  <c r="Q142"/>
  <c r="Q140"/>
  <c r="Q138"/>
  <c r="Q136"/>
  <c r="Q134"/>
  <c r="Q132"/>
  <c r="Q128"/>
  <c r="Q123"/>
  <c r="Q121"/>
  <c r="Q119"/>
  <c r="Q117"/>
  <c r="Q115"/>
  <c r="Q113"/>
  <c r="Q111"/>
  <c r="Q109"/>
  <c r="Q107"/>
  <c r="Q105"/>
  <c r="Q103"/>
  <c r="Q101"/>
  <c r="Q99"/>
  <c r="Q84"/>
  <c r="Q82"/>
  <c r="Q70"/>
  <c r="Q68"/>
  <c r="Q66"/>
  <c r="Q64"/>
  <c r="R42"/>
  <c r="Q19"/>
  <c r="Q17"/>
  <c r="Q15"/>
  <c r="Q13"/>
  <c r="H99" i="4"/>
  <c r="Q249" i="2"/>
  <c r="Q247"/>
  <c r="Q245"/>
  <c r="Q243"/>
  <c r="Q241"/>
  <c r="N255"/>
  <c r="Q222"/>
  <c r="Q220"/>
  <c r="Q218"/>
  <c r="N196"/>
  <c r="N94"/>
  <c r="N172" s="1"/>
  <c r="R61"/>
  <c r="Q53"/>
  <c r="Q51"/>
  <c r="Q49"/>
  <c r="Q47"/>
  <c r="R58" s="1"/>
  <c r="Q45"/>
  <c r="R258" i="1"/>
  <c r="R54"/>
  <c r="N61"/>
  <c r="P196" i="2"/>
  <c r="R197"/>
  <c r="Q182"/>
  <c r="Q101" i="3"/>
  <c r="M131"/>
  <c r="R96" i="1"/>
  <c r="R61"/>
  <c r="R41"/>
  <c r="Q304" i="3"/>
  <c r="S227"/>
  <c r="Q131"/>
  <c r="L255" i="2"/>
  <c r="L60"/>
  <c r="I59" i="4"/>
  <c r="I99" s="1"/>
  <c r="Q260" i="2"/>
  <c r="Q262" s="1"/>
  <c r="N262"/>
  <c r="R99" i="1"/>
  <c r="R171" s="1"/>
  <c r="N171"/>
  <c r="Q320" i="3"/>
  <c r="M357"/>
  <c r="M243"/>
  <c r="Q139"/>
  <c r="Q243" s="1"/>
  <c r="S75"/>
  <c r="Q79"/>
  <c r="Q22"/>
  <c r="M48"/>
  <c r="R169" i="2"/>
  <c r="N258" i="1"/>
  <c r="K258"/>
  <c r="Q357" i="3"/>
  <c r="Q280"/>
  <c r="S116"/>
  <c r="Q48"/>
  <c r="Q360" s="1"/>
  <c r="L170" i="2"/>
  <c r="L172" s="1"/>
  <c r="I48" i="3"/>
  <c r="I360" s="1"/>
  <c r="N214" i="2"/>
  <c r="N258" s="1"/>
  <c r="P170"/>
  <c r="P172" s="1"/>
  <c r="J170"/>
  <c r="J172" s="1"/>
  <c r="P60"/>
  <c r="J60"/>
  <c r="J258" s="1"/>
  <c r="H26" i="4"/>
  <c r="H148" s="1"/>
  <c r="M171" i="1"/>
  <c r="N96"/>
  <c r="K96"/>
  <c r="N41"/>
  <c r="M304" i="3"/>
  <c r="M280"/>
  <c r="J280"/>
  <c r="J243"/>
  <c r="I148" i="4" l="1"/>
  <c r="P258" i="2"/>
  <c r="P264" s="1"/>
  <c r="R173" i="1"/>
  <c r="R195" i="2"/>
  <c r="R238"/>
  <c r="Q41"/>
  <c r="R252"/>
  <c r="R92"/>
  <c r="Q170"/>
  <c r="Q196"/>
  <c r="R36"/>
  <c r="N261" i="1"/>
  <c r="O41" i="2"/>
  <c r="O258" s="1"/>
  <c r="Q60"/>
  <c r="Q255"/>
  <c r="Q94"/>
  <c r="O172"/>
  <c r="L258"/>
  <c r="Q172"/>
  <c r="Q266"/>
  <c r="M173" i="1"/>
  <c r="M261"/>
  <c r="M360" i="3"/>
  <c r="N173" i="1"/>
  <c r="N264" i="2"/>
  <c r="R261" i="1"/>
  <c r="K173"/>
  <c r="K261"/>
  <c r="W261" s="1"/>
  <c r="J360" i="3"/>
  <c r="Q258" i="2" l="1"/>
  <c r="Q264" s="1"/>
</calcChain>
</file>

<file path=xl/sharedStrings.xml><?xml version="1.0" encoding="utf-8"?>
<sst xmlns="http://schemas.openxmlformats.org/spreadsheetml/2006/main" count="5886" uniqueCount="457">
  <si>
    <t>DEPARTMENT OF NATURAL RESOURCES</t>
  </si>
  <si>
    <t>Balance</t>
  </si>
  <si>
    <t>Cancel</t>
  </si>
  <si>
    <t>Encumber</t>
  </si>
  <si>
    <t>Liquidated</t>
  </si>
  <si>
    <t>A</t>
  </si>
  <si>
    <t>G</t>
  </si>
  <si>
    <t>F</t>
  </si>
  <si>
    <t>D</t>
  </si>
  <si>
    <t>R</t>
  </si>
  <si>
    <t xml:space="preserve">              BOND FUND STATUS REPORT</t>
  </si>
  <si>
    <t>Shaded Accounts are Fully Liquidated , Deactivated</t>
  </si>
  <si>
    <t xml:space="preserve">                   DOLLARS IN THOUSANDS</t>
  </si>
  <si>
    <t>Legal</t>
  </si>
  <si>
    <t>Approp</t>
  </si>
  <si>
    <t>MAPS</t>
  </si>
  <si>
    <t>FY</t>
  </si>
  <si>
    <t>FD</t>
  </si>
  <si>
    <t>AU</t>
  </si>
  <si>
    <t>DESCRIPTION</t>
  </si>
  <si>
    <t>Citation</t>
  </si>
  <si>
    <t>Amount</t>
  </si>
  <si>
    <t>Unallotted</t>
  </si>
  <si>
    <t>Allotted</t>
  </si>
  <si>
    <t>Unoblig</t>
  </si>
  <si>
    <t>NOTES</t>
  </si>
  <si>
    <t>BUILDING FUND</t>
  </si>
  <si>
    <t>Waters</t>
  </si>
  <si>
    <t xml:space="preserve">00 </t>
  </si>
  <si>
    <t>00.1.492.07</t>
  </si>
  <si>
    <t xml:space="preserve">01 </t>
  </si>
  <si>
    <t>01s.012.03</t>
  </si>
  <si>
    <t>Forestry</t>
  </si>
  <si>
    <t>Parks and Recreation</t>
  </si>
  <si>
    <t>Park &amp; Rec Area Acq-L00</t>
  </si>
  <si>
    <t>Big Bog State Rec Area-L00</t>
  </si>
  <si>
    <t>Red River State Rec Area-L00</t>
  </si>
  <si>
    <t>Trails and Waterways</t>
  </si>
  <si>
    <t>State Trail Acq &amp; Dev-L00</t>
  </si>
  <si>
    <t>Regional Trail Grants-L00</t>
  </si>
  <si>
    <t>CAP-Harbor of Refuge-L00</t>
  </si>
  <si>
    <t>Fish and Wildlife</t>
  </si>
  <si>
    <t>RIM Critical Habitat Match-L00</t>
  </si>
  <si>
    <t>D01</t>
  </si>
  <si>
    <t>French Lake WMA Project-L00</t>
  </si>
  <si>
    <t>from BWSR-wetland road credit</t>
  </si>
  <si>
    <t>Operations Support</t>
  </si>
  <si>
    <t>[5]</t>
  </si>
  <si>
    <t>ADA Compliance-L00</t>
  </si>
  <si>
    <t>BWSR Agreement, Eng-L00</t>
  </si>
  <si>
    <t>[4]</t>
  </si>
  <si>
    <t>BUILDING FUND TOTAL</t>
  </si>
  <si>
    <t>Dam Repair, Removal-L00</t>
  </si>
  <si>
    <t>Flood Hazard Mitigation-L00</t>
  </si>
  <si>
    <t>Flood Hazard Mitigation-L01</t>
  </si>
  <si>
    <t>Red River Basin Flood-L01</t>
  </si>
  <si>
    <t>Forest Road/Rec Fac-L00</t>
  </si>
  <si>
    <t>Park &amp; Rec Area Bldg-L00</t>
  </si>
  <si>
    <t>Moose Lake Geo Intrp Ctr-L00</t>
  </si>
  <si>
    <t>Park &amp; Rec Better/Rehab-L00</t>
  </si>
  <si>
    <t>Lk Minnetonka Access-L00</t>
  </si>
  <si>
    <t>CAP-Lk Superior Access-L00</t>
  </si>
  <si>
    <t>SNA Acq &amp; Improve-L00</t>
  </si>
  <si>
    <t>RIM WL Dev &amp; Hab Imp-L00</t>
  </si>
  <si>
    <t>Prairie Bank Easements-L00</t>
  </si>
  <si>
    <t>Statewide Asset Preserv-L00</t>
  </si>
  <si>
    <t>Met Greenway &amp; Nat Area-L00</t>
  </si>
  <si>
    <t>CAP-Reg Park-Great MN-L00</t>
  </si>
  <si>
    <t>Met Reg Park Acq &amp; Better-L00</t>
  </si>
  <si>
    <t>CAP-Como Pk Ed Res Ctr-L00</t>
  </si>
  <si>
    <t>CAP-St. Paul Up Land Pk-L00</t>
  </si>
  <si>
    <t>END</t>
  </si>
  <si>
    <t>DATE</t>
  </si>
  <si>
    <t>6/30/03</t>
  </si>
  <si>
    <t>6/30/05</t>
  </si>
  <si>
    <t>CAP-L&amp;C Rural Water-L00</t>
  </si>
  <si>
    <t>Office Facil-Fergus Falls-L00</t>
  </si>
  <si>
    <t xml:space="preserve">02 </t>
  </si>
  <si>
    <t>Well Sealing-L02</t>
  </si>
  <si>
    <t>Dam Improvements-L02</t>
  </si>
  <si>
    <t>Flood Hazard Mitigation-L02</t>
  </si>
  <si>
    <t>02.393.07</t>
  </si>
  <si>
    <t>Forest Roads &amp; Bridges-L98</t>
  </si>
  <si>
    <t>Forest Roads &amp; Bridges-L02</t>
  </si>
  <si>
    <t>State Park Bldg Rehab-L98</t>
  </si>
  <si>
    <t>State Park Better&amp;Rehab-L98</t>
  </si>
  <si>
    <t>State Park Initiative-L02</t>
  </si>
  <si>
    <t>Safe Harbors Program-L98</t>
  </si>
  <si>
    <t>State Trail Acq &amp; Dev-L02</t>
  </si>
  <si>
    <t>D02</t>
  </si>
  <si>
    <t>RIM Wildlife &amp; Crit Hab-L02</t>
  </si>
  <si>
    <t>Met Greenway &amp; Nat Area-L98</t>
  </si>
  <si>
    <t>Statewide Asset Pres-L02</t>
  </si>
  <si>
    <t>Field Office Renovation-L02</t>
  </si>
  <si>
    <t>Office Facility Dev-TRF-L02</t>
  </si>
  <si>
    <t>ADA Compliance-L02</t>
  </si>
  <si>
    <t>Met Reg Park Acq &amp; Better-L02</t>
  </si>
  <si>
    <t>Flood Hazard Mit Grants-L02</t>
  </si>
  <si>
    <t>6/30/04</t>
  </si>
  <si>
    <t>02.374.11.05</t>
  </si>
  <si>
    <t>BWSR Agreement, Eng-L02</t>
  </si>
  <si>
    <t>6/30/07</t>
  </si>
  <si>
    <t>02.374.11.06</t>
  </si>
  <si>
    <t>Transfers</t>
  </si>
  <si>
    <t>Note</t>
  </si>
  <si>
    <t>[1]   Transfer-Out to State Arts Board</t>
  </si>
  <si>
    <t>[3]  Transfer-In from BWSR</t>
  </si>
  <si>
    <t>[3]</t>
  </si>
  <si>
    <t>[1]</t>
  </si>
  <si>
    <t>[4]   General Fund Projects converted to Building Fund - L'02, Ch 374, Art 11, Sec 5</t>
  </si>
  <si>
    <t>[2]   General Fund Projects converted to Building Fund - L'99, Ch 240, Art 2, Sec 6 and 12</t>
  </si>
  <si>
    <t>BWSR Agreement, VES-L01</t>
  </si>
  <si>
    <t>01s.012.04</t>
  </si>
  <si>
    <t xml:space="preserve">03 </t>
  </si>
  <si>
    <t>CAP-Red Rock Rural Wtr Sys-L03</t>
  </si>
  <si>
    <t>Dam Improve Crookston-L03</t>
  </si>
  <si>
    <t>Flood Hazard Mitigation-L03</t>
  </si>
  <si>
    <t>03s.020.05</t>
  </si>
  <si>
    <t>St Pk &amp; Rec Area Acq-L03</t>
  </si>
  <si>
    <t>Goodhue Pioneer Trail-L03</t>
  </si>
  <si>
    <t>E00</t>
  </si>
  <si>
    <t>E01</t>
  </si>
  <si>
    <t>E02</t>
  </si>
  <si>
    <t>Stream Protect &amp; Restore-L03</t>
  </si>
  <si>
    <t>SNA Acq&amp;Imp (Seminary Fen)-L03</t>
  </si>
  <si>
    <t>Native Prairie Bank Easemt-L03</t>
  </si>
  <si>
    <t>Met Reg Pk-Como Conserv-L03</t>
  </si>
  <si>
    <t>Flood Mitigation-Roseau-L03</t>
  </si>
  <si>
    <t>03s.020.Art2</t>
  </si>
  <si>
    <t>12/31/06</t>
  </si>
  <si>
    <t>6/30/09</t>
  </si>
  <si>
    <t>6/30/06</t>
  </si>
  <si>
    <t>D03</t>
  </si>
  <si>
    <t>03s.020.06</t>
  </si>
  <si>
    <t>BWSR Local Road Replace-L03</t>
  </si>
  <si>
    <t>03</t>
  </si>
  <si>
    <t xml:space="preserve"> 041</t>
  </si>
  <si>
    <t>02 Flood DEM Match</t>
  </si>
  <si>
    <t>[5]  Receipts from Dept. of Public Safety</t>
  </si>
  <si>
    <t>02s.001.02</t>
  </si>
  <si>
    <t>[6]</t>
  </si>
  <si>
    <t xml:space="preserve">05 </t>
  </si>
  <si>
    <t>Flood Hazard Mit Grants-L05</t>
  </si>
  <si>
    <t>05.20.1.07</t>
  </si>
  <si>
    <t>Flood Haz Mit-Austin -L05</t>
  </si>
  <si>
    <t>Flood Haz Mit-Cannon Falls-L05</t>
  </si>
  <si>
    <t>Dam Renovation &amp; Removal-L05</t>
  </si>
  <si>
    <t>Forest Roads &amp; Bridges-L05</t>
  </si>
  <si>
    <t>Reforestation-L05</t>
  </si>
  <si>
    <t>County Forest Land Grants-L05</t>
  </si>
  <si>
    <t>St For/Legacy Land Acq-L05</t>
  </si>
  <si>
    <t>St Pk &amp; Rec Area Acq-L05</t>
  </si>
  <si>
    <t>St Pk Acq-Greenleaf-L05</t>
  </si>
  <si>
    <t>St Pk Bldg &amp; Infrastructure-L05</t>
  </si>
  <si>
    <t>St Pk Bldg-Grand Portage-L05</t>
  </si>
  <si>
    <t>Water Access Acq &amp; Piers-L05</t>
  </si>
  <si>
    <t>Canoe &amp; Boating Routes-L05</t>
  </si>
  <si>
    <t>St Trail Dev-Blazing Star-L05</t>
  </si>
  <si>
    <t>St Trail Dev-Bluff Preston-L05</t>
  </si>
  <si>
    <t>St Trail Dev-Bluff Roch-L05</t>
  </si>
  <si>
    <t>St Trail Dev-Douglas-L05</t>
  </si>
  <si>
    <t>St Trail Dev-Gateway-L05</t>
  </si>
  <si>
    <t>St Trail Dev-Gitchi Gami-L05</t>
  </si>
  <si>
    <t>St Trail Dev-Glacial Lakes-L05</t>
  </si>
  <si>
    <t>St Trail Dev-Goodhue-L05</t>
  </si>
  <si>
    <t>St Trail Dev-Heartland-L05</t>
  </si>
  <si>
    <t>St Trail Dev-Mill Towns-L05</t>
  </si>
  <si>
    <t>St Trail Dev-Minn River-L05</t>
  </si>
  <si>
    <t>St Trail Dev-Paul Bunyan-L05</t>
  </si>
  <si>
    <t>St Trail Dev-Shoot Star-L05</t>
  </si>
  <si>
    <t>CAP-Trail Connect-Mesabi-L05</t>
  </si>
  <si>
    <t>Lake Superior Safe Harbor-L05</t>
  </si>
  <si>
    <t>E03</t>
  </si>
  <si>
    <t>E04</t>
  </si>
  <si>
    <t>E05</t>
  </si>
  <si>
    <t>Stream Protect &amp; Restore-L05</t>
  </si>
  <si>
    <t>Native Prairie Bank Dev-L05</t>
  </si>
  <si>
    <t>SNA Acq &amp; Dev-L05</t>
  </si>
  <si>
    <t>D04</t>
  </si>
  <si>
    <t>D05</t>
  </si>
  <si>
    <t>D06</t>
  </si>
  <si>
    <t>RIM-Critical Habitat Match-L05</t>
  </si>
  <si>
    <t>RIM-Wildlife Area Land Acq-L05</t>
  </si>
  <si>
    <t>RIM-Wildlife Mgmt Area Dev-L05</t>
  </si>
  <si>
    <t>F01</t>
  </si>
  <si>
    <t>F02</t>
  </si>
  <si>
    <t>Fisheries Acq &amp; Improve-L05</t>
  </si>
  <si>
    <t>Fish Hatchery Improve-L05</t>
  </si>
  <si>
    <t>Metro Greenways &amp; Nat Area-L05</t>
  </si>
  <si>
    <t>Statewide Asset Pres-L05</t>
  </si>
  <si>
    <t>Field Office Renovation-L05</t>
  </si>
  <si>
    <t>Local Initiative Grants-L05</t>
  </si>
  <si>
    <t>00.492.1.07</t>
  </si>
  <si>
    <t>05.20.1.42</t>
  </si>
  <si>
    <t>00.492.1.09</t>
  </si>
  <si>
    <t>CAP-Trail Connect-Wobegon-L05</t>
  </si>
  <si>
    <t>CAP-Trail Connect-Koronis-L05</t>
  </si>
  <si>
    <t>Inactive-match required</t>
  </si>
  <si>
    <t>Flood Hazard Mit Grants-L06</t>
  </si>
  <si>
    <t>Dam Renovation &amp; Removal-L06</t>
  </si>
  <si>
    <t>Dam Removal Kenyon Grant-L06</t>
  </si>
  <si>
    <t>12/31/10</t>
  </si>
  <si>
    <t>06.258.07</t>
  </si>
  <si>
    <t xml:space="preserve">06 </t>
  </si>
  <si>
    <t>St Forest Land Acq-L06</t>
  </si>
  <si>
    <t>Forest Legacy Cons Ease-L06</t>
  </si>
  <si>
    <t>St Forest Reforestation-L06</t>
  </si>
  <si>
    <t>Forest Roads &amp; Bridges-L06</t>
  </si>
  <si>
    <t>St Pk &amp; Rec Area Acq-L06</t>
  </si>
  <si>
    <t>St Pk Infrastructure-L06</t>
  </si>
  <si>
    <t>St Pk Infra Monson Lk-L06</t>
  </si>
  <si>
    <t>St Pk Bldg Const &amp; Rehab-L06</t>
  </si>
  <si>
    <t>St Pk Bldg-Grand Portage-L06</t>
  </si>
  <si>
    <t>St Pk Camper Cabins-L06</t>
  </si>
  <si>
    <t>St Pk Cabins-Glacial Lks-L06</t>
  </si>
  <si>
    <t>St Pk Cabins-Sibley-L06</t>
  </si>
  <si>
    <t>Water Access Acq &amp; Piers-L06</t>
  </si>
  <si>
    <t>St Trail Acq &amp; Dev-Blufflands-L06</t>
  </si>
  <si>
    <t>St Trail Acq &amp; Dev-Cas Jones-L06</t>
  </si>
  <si>
    <t>St Trail Acq &amp; Dev-Cuyuna-L06</t>
  </si>
  <si>
    <t>St Trail Acq &amp; Dev-Gateway-L06</t>
  </si>
  <si>
    <t>St Trail Acq &amp; Dev-Giti Gami-L06</t>
  </si>
  <si>
    <t>St Trail Acq &amp; Dev-Glacial Lk-L06</t>
  </si>
  <si>
    <t>St Trail Acq &amp; Dev-Goodhue-L06</t>
  </si>
  <si>
    <t>St Trail Acq &amp; Dev-Heartland-L06</t>
  </si>
  <si>
    <t>St Trail Acq &amp; Dev-Mill Towns-L06</t>
  </si>
  <si>
    <t>St Trail Acq &amp; Dev-Minn Riv-L06</t>
  </si>
  <si>
    <t>St Trail Acq &amp; Dev-P Bunyan-L06</t>
  </si>
  <si>
    <t>St Trail Acq &amp; Dev-Shoot Star-L06</t>
  </si>
  <si>
    <t>St Trail Acq &amp; Dev-Rehab Trls-L06</t>
  </si>
  <si>
    <t>Reg Trail Grt-Agassiz ATV-L06</t>
  </si>
  <si>
    <t>Reg Trail Grt-Excel Energy-L06</t>
  </si>
  <si>
    <t>Trl Connect-St Louis Riv-L06</t>
  </si>
  <si>
    <t>Trl Connect-Soo Bridge-L06</t>
  </si>
  <si>
    <t>Trl Connect-Soo Bowlus-L06</t>
  </si>
  <si>
    <t>Trl Connect-Soo Morrison-L06</t>
  </si>
  <si>
    <t>D07</t>
  </si>
  <si>
    <t>D08</t>
  </si>
  <si>
    <t>E06</t>
  </si>
  <si>
    <t>E07</t>
  </si>
  <si>
    <t>E08</t>
  </si>
  <si>
    <t>F03</t>
  </si>
  <si>
    <t>F04</t>
  </si>
  <si>
    <t>RIM-WMA Land Acq &amp; Imp-L06</t>
  </si>
  <si>
    <t>Water Control Structures-L06</t>
  </si>
  <si>
    <t>Stream Protect &amp; Restore-L06</t>
  </si>
  <si>
    <t>NPB Easement &amp; Dev-L06</t>
  </si>
  <si>
    <t>SNA Acq &amp; Dev-L06</t>
  </si>
  <si>
    <t>Fisheries Acq &amp; Improve-L06</t>
  </si>
  <si>
    <t>Fish Hatchery Improve-L06</t>
  </si>
  <si>
    <t>Statewide Asset Pres-L06</t>
  </si>
  <si>
    <t>Metro Greenways &amp; Nat Area-L06</t>
  </si>
  <si>
    <t>Local Initiative Grants-L06</t>
  </si>
  <si>
    <t>Prairie Wetlands ELC-L06</t>
  </si>
  <si>
    <t>05.20.1.10</t>
  </si>
  <si>
    <t>BWSR J Johnson Land</t>
  </si>
  <si>
    <t>12/31/08</t>
  </si>
  <si>
    <t>[7]</t>
  </si>
  <si>
    <t>[6]  Transfer from Big Bog State Rec Area to Asset Preservation, L'00</t>
  </si>
  <si>
    <t>[7]  Transfer from Well Sealing and Office Dev to Asset Preservation, L'02</t>
  </si>
  <si>
    <t>Local Gov't Wetland Road</t>
  </si>
  <si>
    <t>06/30/11</t>
  </si>
  <si>
    <t>CAP For Legacy Cons Ease-L06</t>
  </si>
  <si>
    <t xml:space="preserve">08 </t>
  </si>
  <si>
    <t>6/30/13</t>
  </si>
  <si>
    <t>Flood Haz Mit Grants DR-1717</t>
  </si>
  <si>
    <t>Facilty Damage DR-1717</t>
  </si>
  <si>
    <t>M360 Flood DR-1717 Pk Infra</t>
  </si>
  <si>
    <t>M360 Flood DR-1717 St Trails</t>
  </si>
  <si>
    <t>M360 Flood DR-1717 Hatchery</t>
  </si>
  <si>
    <t>[8]  Temporary reallocation for SE Flood reimbursable costs</t>
  </si>
  <si>
    <t>[8]</t>
  </si>
  <si>
    <t>Notes:</t>
  </si>
  <si>
    <t>Total Parks and Recreation</t>
  </si>
  <si>
    <t>Total Waters</t>
  </si>
  <si>
    <t>Total Forestry</t>
  </si>
  <si>
    <t>Total Trails and Waterways</t>
  </si>
  <si>
    <t>Total Fish and Wildlife</t>
  </si>
  <si>
    <t>Ecological Resources</t>
  </si>
  <si>
    <t>Total Ecological Resources</t>
  </si>
  <si>
    <t>OMBS-Local Rec Grants</t>
  </si>
  <si>
    <t>Total Operations Support</t>
  </si>
  <si>
    <t>Total Pk Infra</t>
  </si>
  <si>
    <t>Total Trail Acq</t>
  </si>
  <si>
    <t>Total Hatchery</t>
  </si>
  <si>
    <t>071.2.1.05</t>
  </si>
  <si>
    <t xml:space="preserve"> 045</t>
  </si>
  <si>
    <t>071.2.1.03</t>
  </si>
  <si>
    <t>from Public Safety</t>
  </si>
  <si>
    <t>R3 SE Flood Dis 1717-Bond</t>
  </si>
  <si>
    <t>Inactive-match required-see 349</t>
  </si>
  <si>
    <t>Flood Hazard Mit Grants L08</t>
  </si>
  <si>
    <t>Flood Haz Mit Grt Canisteo L08</t>
  </si>
  <si>
    <t>Groundwater Observ Wells L08</t>
  </si>
  <si>
    <t>Dam Renovation &amp; Removal L08</t>
  </si>
  <si>
    <t>12/31/12</t>
  </si>
  <si>
    <t>08.179.07</t>
  </si>
  <si>
    <t>Lands and Minerals</t>
  </si>
  <si>
    <t>Drill Core Lib &amp; Off Rehab L08</t>
  </si>
  <si>
    <t>Forest Land &amp; Legacy Ease L08</t>
  </si>
  <si>
    <t>St Forest Reforestation L08</t>
  </si>
  <si>
    <t>Forest Road &amp; Bridges L08</t>
  </si>
  <si>
    <t>Diseased Shade Tree Grants L08</t>
  </si>
  <si>
    <t>St Park &amp; SRA Acq &amp; Dev L08</t>
  </si>
  <si>
    <t>Greenleaf Lake SRA Acq L08</t>
  </si>
  <si>
    <t>Red River SRA Dev L08</t>
  </si>
  <si>
    <t>Big Bog SRA Improve L08</t>
  </si>
  <si>
    <t>St Park Prairie Restore L08</t>
  </si>
  <si>
    <t>St Park Forest Restore L08</t>
  </si>
  <si>
    <t>St Trail A&amp;D-Chester Woods L08</t>
  </si>
  <si>
    <t>St Trail A&amp;D-Casey Jones L08</t>
  </si>
  <si>
    <t>St Trail A&amp;D-Gateway L08</t>
  </si>
  <si>
    <t>St Trail A&amp;D-Giti Gami L08</t>
  </si>
  <si>
    <t>St Trail A&amp;D-Grt Riv Ridge L08</t>
  </si>
  <si>
    <t>St Trail A&amp;D-Heartland L08</t>
  </si>
  <si>
    <t>St Trail A&amp;D-Mill Towns L08</t>
  </si>
  <si>
    <t>St Trail A&amp;D-Mil Faribault L08</t>
  </si>
  <si>
    <t>St Trail A&amp;D-Minn River L08</t>
  </si>
  <si>
    <t>St Trail A&amp;D-Paul Bunyan L08</t>
  </si>
  <si>
    <t>St Trail A&amp;D-Root River L08</t>
  </si>
  <si>
    <t>St Trail A&amp;D-Root Riv East L08</t>
  </si>
  <si>
    <t>St Trail A&amp;D-Root Ri Wagon L08</t>
  </si>
  <si>
    <t>St Trail A&amp;D-Stagecoach L08</t>
  </si>
  <si>
    <t>St Trail A&amp;D-Rehab Trails L08</t>
  </si>
  <si>
    <t>Water Access Acq &amp; Piers L08</t>
  </si>
  <si>
    <t>D09</t>
  </si>
  <si>
    <t>D10</t>
  </si>
  <si>
    <t>D11</t>
  </si>
  <si>
    <t>Water Control Structures L08</t>
  </si>
  <si>
    <t>RIM Critical Habitat Match L08</t>
  </si>
  <si>
    <t>RIM-WMA Land Acq &amp; Imp L08</t>
  </si>
  <si>
    <t>F05</t>
  </si>
  <si>
    <t>F06</t>
  </si>
  <si>
    <t>Shoreline &amp; Aqua Hab Acq L08</t>
  </si>
  <si>
    <t>Fish Hatchery Improve L08</t>
  </si>
  <si>
    <t>E09</t>
  </si>
  <si>
    <t>E10</t>
  </si>
  <si>
    <t>E11</t>
  </si>
  <si>
    <t>E12</t>
  </si>
  <si>
    <t>Miss Riv Invasive Barrier L08</t>
  </si>
  <si>
    <t>Stream Protect &amp; Restore L08</t>
  </si>
  <si>
    <t>Native Prairie Conserv L08</t>
  </si>
  <si>
    <t>SNA Acq &amp; Dev L08</t>
  </si>
  <si>
    <t>Statewide Asset Preserv L08</t>
  </si>
  <si>
    <t>Lake Zumbro Restore Grt L08</t>
  </si>
  <si>
    <t>CON Fort Snelling Up Bluff L08</t>
  </si>
  <si>
    <t>CON Reg Trl Grt-Cambridge L08</t>
  </si>
  <si>
    <t>CON Trl Connect-Clara City L08</t>
  </si>
  <si>
    <t>CON Trl Connect-Mora L08</t>
  </si>
  <si>
    <t>CON Trl Connect-Rockville L08</t>
  </si>
  <si>
    <t>CON Pk Grant-Warner Lake L08</t>
  </si>
  <si>
    <t>CON Pk Grant-Ojiketa L08</t>
  </si>
  <si>
    <t>CON Pk Grant-Minn River L08</t>
  </si>
  <si>
    <t>CON Pk Grant-Central Minn L08</t>
  </si>
  <si>
    <t>CON Trl Connect-Mesabi-L06</t>
  </si>
  <si>
    <t>CON Lk Superior Safe Harb-L06</t>
  </si>
  <si>
    <t>Covenant-public park forever</t>
  </si>
  <si>
    <t>Inactive-Hennepin County</t>
  </si>
  <si>
    <t>Lake Vermilion State Park L08</t>
  </si>
  <si>
    <t>08.365.02</t>
  </si>
  <si>
    <t>Total Lands and Minerals</t>
  </si>
  <si>
    <t>L'08, Chap 179, Sec 62</t>
  </si>
  <si>
    <t>past end date</t>
  </si>
  <si>
    <t>5T5</t>
  </si>
  <si>
    <t>Lk Superior Safe Harb Design-L06</t>
  </si>
  <si>
    <t>L'08 Chap 179, Sec 60</t>
  </si>
  <si>
    <t>46C0 obj 2J0 $255.72</t>
  </si>
  <si>
    <t>47A2 obj 2M0 $3,200.00</t>
  </si>
  <si>
    <t>41T0 obj 3C0 $3,038.14</t>
  </si>
  <si>
    <t>42C0 obj 2M0 $87,416.71</t>
  </si>
  <si>
    <t xml:space="preserve"> Please check encumbrances</t>
  </si>
  <si>
    <t>Inactive - past end date</t>
  </si>
  <si>
    <t>12-31-08</t>
  </si>
  <si>
    <t>Parks and Trails</t>
  </si>
  <si>
    <t>Total Parks and Trails</t>
  </si>
  <si>
    <t>NATURAL RESOURCES CAPITAL IMPROVEMENT PROGRAM</t>
  </si>
  <si>
    <t>Dollars in Thousands</t>
  </si>
  <si>
    <t>Available</t>
  </si>
  <si>
    <t>Expenditures</t>
  </si>
  <si>
    <t>Sort: Fund - Appropriation Unit</t>
  </si>
  <si>
    <t>Page 3</t>
  </si>
  <si>
    <t>Flood Hazard Mitigation-L97s</t>
  </si>
  <si>
    <t>97s.002.03</t>
  </si>
  <si>
    <t>Inactive</t>
  </si>
  <si>
    <t>past end date - to be canceled</t>
  </si>
  <si>
    <t>Transfer 12/11/06</t>
  </si>
  <si>
    <t xml:space="preserve">Page 4 </t>
  </si>
  <si>
    <t>Total Forest Roads</t>
  </si>
  <si>
    <t>M360 Flood DR-1717 For Road</t>
  </si>
  <si>
    <t xml:space="preserve"> </t>
  </si>
  <si>
    <t xml:space="preserve">Page 5 </t>
  </si>
  <si>
    <t>Past end date</t>
  </si>
  <si>
    <t xml:space="preserve">   confirm encumbrance</t>
  </si>
  <si>
    <t>Total Pk Bldg</t>
  </si>
  <si>
    <t>M360 Flood DR-1717 Pk Bldg</t>
  </si>
  <si>
    <t xml:space="preserve">Page 6  </t>
  </si>
  <si>
    <t>Encumbrance $10.00 ?</t>
  </si>
  <si>
    <t>balance $6.10    Cancel?</t>
  </si>
  <si>
    <t>Page 7</t>
  </si>
  <si>
    <t>Total Access</t>
  </si>
  <si>
    <t>M360 Flood DR-1717 Pub Access</t>
  </si>
  <si>
    <t>Lake Superior Safe Harbor-L06</t>
  </si>
  <si>
    <t>Trl Connect-Mesabi-L06</t>
  </si>
  <si>
    <t>Page 8</t>
  </si>
  <si>
    <t>bal $29.34  Retrun to BWSR?</t>
  </si>
  <si>
    <t>Seminary Fen $1,500.0</t>
  </si>
  <si>
    <t>Page 9</t>
  </si>
  <si>
    <t>12/31/07</t>
  </si>
  <si>
    <t>Calander</t>
  </si>
  <si>
    <t>Year 2008</t>
  </si>
  <si>
    <t>check</t>
  </si>
  <si>
    <t>+ appr 249</t>
  </si>
  <si>
    <t>EXPENDITURES IN CALENDAR YEAR 2008</t>
  </si>
  <si>
    <t>Fund</t>
  </si>
  <si>
    <t>Appr</t>
  </si>
  <si>
    <t xml:space="preserve">  041</t>
  </si>
  <si>
    <t xml:space="preserve">  045</t>
  </si>
  <si>
    <t xml:space="preserve">  5T5</t>
  </si>
  <si>
    <t>corrected 1-7-09</t>
  </si>
  <si>
    <t>difference</t>
  </si>
  <si>
    <t xml:space="preserve"> Cal Yr 2008</t>
  </si>
  <si>
    <t>rounding error</t>
  </si>
  <si>
    <t>full dollar amount report</t>
  </si>
  <si>
    <t xml:space="preserve">past end date </t>
  </si>
  <si>
    <t xml:space="preserve">09 </t>
  </si>
  <si>
    <t>Flood Hazard Mit Grants L09</t>
  </si>
  <si>
    <t>12/31/14</t>
  </si>
  <si>
    <t>09.93.1.05</t>
  </si>
  <si>
    <t>Flood Haz Mit Grt Oakport L09</t>
  </si>
  <si>
    <t>CON St.Paul Miss Riv L09</t>
  </si>
  <si>
    <t>Total Ecological Res</t>
  </si>
  <si>
    <t>Subtotal Parks</t>
  </si>
  <si>
    <t xml:space="preserve"> past end date</t>
  </si>
  <si>
    <t>L'09 Chap 93, Sec 31 - No match</t>
  </si>
  <si>
    <t>L'08, Chap 179, Sec 62 - Cancel</t>
  </si>
  <si>
    <t>match obtained</t>
  </si>
  <si>
    <t>Subtotal Trails</t>
  </si>
  <si>
    <t>BWSR Local Gov't Wetland Road</t>
  </si>
  <si>
    <t>return $59.0 to BWSR</t>
  </si>
  <si>
    <t>Statewide Asset Preserv L09</t>
  </si>
  <si>
    <t>12/31/09</t>
  </si>
  <si>
    <t>Year 2009</t>
  </si>
  <si>
    <t>12-31-09</t>
  </si>
  <si>
    <t>Shaded Accounts are Fully Liquidated, Deactivated</t>
  </si>
  <si>
    <t>2009</t>
  </si>
  <si>
    <t>EXPENDITURES IN CALENDAR YEAR 2009</t>
  </si>
  <si>
    <t xml:space="preserve"> Cal Yr 2009</t>
  </si>
  <si>
    <t>Dam Renovation &amp; Removal-L08</t>
  </si>
  <si>
    <t>Flood Hazard Mit Grants-L09</t>
  </si>
  <si>
    <t>Flood Haz Mit Grt Oakport-L09</t>
  </si>
  <si>
    <t>Forest Land&amp;Legacy Ease-L08</t>
  </si>
  <si>
    <t>Big Bog SRA Improve-L08</t>
  </si>
  <si>
    <t>Fort Snelling Upper Bluff-L08</t>
  </si>
  <si>
    <t>Trail Connect Koronis-L05</t>
  </si>
  <si>
    <t>Fish Acq &amp; Improve-L05</t>
  </si>
  <si>
    <t>RIM-Critical Habitat Match-L08</t>
  </si>
  <si>
    <t>Pk Grant-Warner Lake L08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</si>
</sst>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41" formatCode="_(* #,##0_);_(* \(#,##0\);_(* &quot;-&quot;_);_(@_)"/>
    <numFmt numFmtId="164" formatCode="dd\-mmm\-yy_)"/>
    <numFmt numFmtId="165" formatCode="#,##0.0_);\(#,##0.0\)"/>
    <numFmt numFmtId="166" formatCode="0_)"/>
    <numFmt numFmtId="167" formatCode="0_);\(0\)"/>
    <numFmt numFmtId="168" formatCode="_(* #,##0.0_);_(* \(#,##0.0\);_(* &quot;-&quot;?_);_(@_)"/>
    <numFmt numFmtId="169" formatCode="0.0"/>
  </numFmts>
  <fonts count="26">
    <font>
      <sz val="12"/>
      <name val="Arial"/>
    </font>
    <font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theme="5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165" fontId="0" fillId="0" borderId="0"/>
  </cellStyleXfs>
  <cellXfs count="382">
    <xf numFmtId="165" fontId="0" fillId="0" borderId="0" xfId="0"/>
    <xf numFmtId="37" fontId="0" fillId="0" borderId="0" xfId="0" applyNumberFormat="1" applyProtection="1"/>
    <xf numFmtId="165" fontId="2" fillId="0" borderId="0" xfId="0" applyFont="1"/>
    <xf numFmtId="165" fontId="2" fillId="0" borderId="0" xfId="0" applyFont="1" applyAlignment="1">
      <alignment horizontal="center"/>
    </xf>
    <xf numFmtId="165" fontId="3" fillId="0" borderId="0" xfId="0" applyFont="1"/>
    <xf numFmtId="165" fontId="5" fillId="0" borderId="0" xfId="0" applyFont="1"/>
    <xf numFmtId="165" fontId="2" fillId="0" borderId="1" xfId="0" applyFont="1" applyBorder="1"/>
    <xf numFmtId="165" fontId="0" fillId="0" borderId="0" xfId="0" applyAlignment="1">
      <alignment horizontal="center"/>
    </xf>
    <xf numFmtId="165" fontId="0" fillId="0" borderId="2" xfId="0" applyBorder="1" applyAlignment="1">
      <alignment horizontal="center"/>
    </xf>
    <xf numFmtId="165" fontId="0" fillId="0" borderId="3" xfId="0" applyBorder="1"/>
    <xf numFmtId="165" fontId="2" fillId="0" borderId="2" xfId="0" applyFont="1" applyBorder="1"/>
    <xf numFmtId="165" fontId="0" fillId="0" borderId="4" xfId="0" applyBorder="1"/>
    <xf numFmtId="165" fontId="0" fillId="0" borderId="5" xfId="0" applyBorder="1" applyAlignment="1">
      <alignment horizontal="center"/>
    </xf>
    <xf numFmtId="165" fontId="0" fillId="0" borderId="2" xfId="0" applyBorder="1"/>
    <xf numFmtId="165" fontId="0" fillId="0" borderId="6" xfId="0" applyBorder="1"/>
    <xf numFmtId="165" fontId="0" fillId="0" borderId="7" xfId="0" applyBorder="1"/>
    <xf numFmtId="165" fontId="0" fillId="0" borderId="7" xfId="0" applyBorder="1" applyAlignment="1">
      <alignment horizontal="center"/>
    </xf>
    <xf numFmtId="165" fontId="0" fillId="0" borderId="8" xfId="0" applyBorder="1"/>
    <xf numFmtId="165" fontId="0" fillId="0" borderId="1" xfId="0" applyBorder="1"/>
    <xf numFmtId="165" fontId="0" fillId="0" borderId="9" xfId="0" applyBorder="1"/>
    <xf numFmtId="165" fontId="0" fillId="0" borderId="5" xfId="0" applyBorder="1"/>
    <xf numFmtId="165" fontId="0" fillId="0" borderId="10" xfId="0" applyBorder="1"/>
    <xf numFmtId="165" fontId="3" fillId="0" borderId="0" xfId="0" applyFont="1" applyAlignment="1">
      <alignment horizontal="left"/>
    </xf>
    <xf numFmtId="165" fontId="2" fillId="0" borderId="5" xfId="0" applyFont="1" applyBorder="1"/>
    <xf numFmtId="165" fontId="2" fillId="0" borderId="2" xfId="0" applyFont="1" applyBorder="1" applyAlignment="1">
      <alignment horizontal="center"/>
    </xf>
    <xf numFmtId="165" fontId="4" fillId="0" borderId="10" xfId="0" applyFont="1" applyBorder="1" applyAlignment="1">
      <alignment horizontal="center"/>
    </xf>
    <xf numFmtId="164" fontId="4" fillId="0" borderId="9" xfId="0" applyNumberFormat="1" applyFont="1" applyBorder="1" applyAlignment="1" applyProtection="1">
      <alignment horizontal="center"/>
    </xf>
    <xf numFmtId="165" fontId="0" fillId="0" borderId="11" xfId="0" applyBorder="1" applyAlignment="1">
      <alignment horizontal="center"/>
    </xf>
    <xf numFmtId="165" fontId="2" fillId="0" borderId="4" xfId="0" applyFont="1" applyBorder="1"/>
    <xf numFmtId="165" fontId="5" fillId="0" borderId="4" xfId="0" applyFont="1" applyBorder="1"/>
    <xf numFmtId="165" fontId="0" fillId="0" borderId="4" xfId="0" applyBorder="1" applyAlignment="1">
      <alignment horizontal="center"/>
    </xf>
    <xf numFmtId="165" fontId="4" fillId="0" borderId="8" xfId="0" applyFont="1" applyBorder="1" applyAlignment="1">
      <alignment horizontal="center"/>
    </xf>
    <xf numFmtId="165" fontId="0" fillId="0" borderId="12" xfId="0" applyBorder="1"/>
    <xf numFmtId="165" fontId="0" fillId="0" borderId="13" xfId="0" applyBorder="1"/>
    <xf numFmtId="165" fontId="3" fillId="0" borderId="9" xfId="0" applyFont="1" applyBorder="1"/>
    <xf numFmtId="37" fontId="0" fillId="0" borderId="1" xfId="0" applyNumberFormat="1" applyBorder="1" applyProtection="1"/>
    <xf numFmtId="37" fontId="2" fillId="0" borderId="1" xfId="0" applyNumberFormat="1" applyFont="1" applyBorder="1" applyProtection="1"/>
    <xf numFmtId="165" fontId="0" fillId="0" borderId="1" xfId="0" applyBorder="1" applyAlignment="1">
      <alignment horizontal="right"/>
    </xf>
    <xf numFmtId="166" fontId="0" fillId="0" borderId="1" xfId="0" applyNumberFormat="1" applyBorder="1" applyProtection="1"/>
    <xf numFmtId="37" fontId="0" fillId="0" borderId="12" xfId="0" applyNumberFormat="1" applyBorder="1" applyProtection="1"/>
    <xf numFmtId="37" fontId="0" fillId="0" borderId="13" xfId="0" applyNumberFormat="1" applyBorder="1" applyProtection="1"/>
    <xf numFmtId="165" fontId="0" fillId="0" borderId="14" xfId="0" applyBorder="1"/>
    <xf numFmtId="165" fontId="0" fillId="0" borderId="11" xfId="0" applyBorder="1"/>
    <xf numFmtId="165" fontId="0" fillId="0" borderId="6" xfId="0" applyBorder="1" applyAlignment="1">
      <alignment horizontal="center"/>
    </xf>
    <xf numFmtId="165" fontId="0" fillId="0" borderId="15" xfId="0" applyBorder="1" applyAlignment="1">
      <alignment horizontal="center"/>
    </xf>
    <xf numFmtId="165" fontId="0" fillId="0" borderId="13" xfId="0" applyBorder="1" applyAlignment="1">
      <alignment horizontal="center"/>
    </xf>
    <xf numFmtId="165" fontId="0" fillId="0" borderId="1" xfId="0" applyBorder="1" applyAlignment="1">
      <alignment horizontal="center"/>
    </xf>
    <xf numFmtId="37" fontId="0" fillId="0" borderId="1" xfId="0" applyNumberFormat="1" applyBorder="1" applyAlignment="1" applyProtection="1">
      <alignment horizontal="right"/>
    </xf>
    <xf numFmtId="37" fontId="0" fillId="0" borderId="0" xfId="0" applyNumberFormat="1" applyAlignment="1" applyProtection="1">
      <alignment horizontal="center"/>
    </xf>
    <xf numFmtId="166" fontId="0" fillId="0" borderId="1" xfId="0" applyNumberFormat="1" applyBorder="1" applyAlignment="1" applyProtection="1">
      <alignment horizontal="right"/>
    </xf>
    <xf numFmtId="165" fontId="2" fillId="0" borderId="0" xfId="0" quotePrefix="1" applyFont="1" applyAlignment="1">
      <alignment horizontal="center"/>
    </xf>
    <xf numFmtId="165" fontId="0" fillId="0" borderId="3" xfId="0" quotePrefix="1" applyBorder="1" applyAlignment="1">
      <alignment horizontal="center"/>
    </xf>
    <xf numFmtId="165" fontId="8" fillId="0" borderId="9" xfId="0" applyFont="1" applyBorder="1"/>
    <xf numFmtId="165" fontId="9" fillId="0" borderId="9" xfId="0" applyFont="1" applyBorder="1"/>
    <xf numFmtId="165" fontId="10" fillId="0" borderId="9" xfId="0" applyFont="1" applyBorder="1"/>
    <xf numFmtId="165" fontId="11" fillId="0" borderId="9" xfId="0" applyFont="1" applyBorder="1"/>
    <xf numFmtId="165" fontId="0" fillId="0" borderId="0" xfId="0" applyBorder="1"/>
    <xf numFmtId="165" fontId="0" fillId="0" borderId="0" xfId="0" applyBorder="1" applyAlignment="1">
      <alignment horizontal="center"/>
    </xf>
    <xf numFmtId="165" fontId="0" fillId="0" borderId="6" xfId="0" quotePrefix="1" applyBorder="1" applyAlignment="1">
      <alignment horizontal="center"/>
    </xf>
    <xf numFmtId="165" fontId="2" fillId="0" borderId="1" xfId="0" quotePrefix="1" applyFont="1" applyBorder="1" applyAlignment="1">
      <alignment horizontal="left"/>
    </xf>
    <xf numFmtId="37" fontId="0" fillId="0" borderId="0" xfId="0" applyNumberFormat="1" applyBorder="1" applyProtection="1"/>
    <xf numFmtId="37" fontId="0" fillId="0" borderId="1" xfId="0" quotePrefix="1" applyNumberFormat="1" applyBorder="1" applyAlignment="1" applyProtection="1">
      <alignment horizontal="right"/>
    </xf>
    <xf numFmtId="165" fontId="8" fillId="0" borderId="9" xfId="0" quotePrefix="1" applyFont="1" applyBorder="1"/>
    <xf numFmtId="37" fontId="0" fillId="0" borderId="1" xfId="0" applyNumberFormat="1" applyFill="1" applyBorder="1" applyProtection="1"/>
    <xf numFmtId="165" fontId="3" fillId="0" borderId="0" xfId="0" applyFont="1" applyFill="1"/>
    <xf numFmtId="166" fontId="0" fillId="0" borderId="1" xfId="0" quotePrefix="1" applyNumberFormat="1" applyBorder="1" applyAlignment="1" applyProtection="1">
      <alignment horizontal="right"/>
    </xf>
    <xf numFmtId="165" fontId="0" fillId="0" borderId="0" xfId="0" quotePrefix="1" applyAlignment="1">
      <alignment horizontal="center"/>
    </xf>
    <xf numFmtId="165" fontId="3" fillId="0" borderId="0" xfId="0" applyFont="1" applyBorder="1"/>
    <xf numFmtId="165" fontId="0" fillId="0" borderId="16" xfId="0" applyBorder="1"/>
    <xf numFmtId="165" fontId="0" fillId="0" borderId="0" xfId="0" applyFill="1" applyBorder="1"/>
    <xf numFmtId="165" fontId="2" fillId="0" borderId="0" xfId="0" applyFont="1" applyFill="1" applyBorder="1"/>
    <xf numFmtId="165" fontId="7" fillId="0" borderId="0" xfId="0" applyFont="1" applyFill="1" applyBorder="1"/>
    <xf numFmtId="165" fontId="3" fillId="0" borderId="0" xfId="0" applyFont="1" applyFill="1" applyBorder="1"/>
    <xf numFmtId="37" fontId="0" fillId="0" borderId="9" xfId="0" applyNumberFormat="1" applyBorder="1" applyProtection="1"/>
    <xf numFmtId="165" fontId="0" fillId="0" borderId="12" xfId="0" applyBorder="1" applyAlignment="1">
      <alignment horizontal="center"/>
    </xf>
    <xf numFmtId="165" fontId="5" fillId="2" borderId="12" xfId="0" applyFont="1" applyFill="1" applyBorder="1"/>
    <xf numFmtId="165" fontId="5" fillId="2" borderId="13" xfId="0" applyFont="1" applyFill="1" applyBorder="1"/>
    <xf numFmtId="165" fontId="7" fillId="2" borderId="13" xfId="0" applyFont="1" applyFill="1" applyBorder="1"/>
    <xf numFmtId="165" fontId="7" fillId="2" borderId="14" xfId="0" applyFont="1" applyFill="1" applyBorder="1"/>
    <xf numFmtId="37" fontId="0" fillId="3" borderId="1" xfId="0" applyNumberFormat="1" applyFill="1" applyBorder="1" applyProtection="1"/>
    <xf numFmtId="165" fontId="3" fillId="3" borderId="0" xfId="0" applyFont="1" applyFill="1"/>
    <xf numFmtId="165" fontId="0" fillId="3" borderId="6" xfId="0" quotePrefix="1" applyFill="1" applyBorder="1" applyAlignment="1">
      <alignment horizontal="center"/>
    </xf>
    <xf numFmtId="165" fontId="0" fillId="3" borderId="0" xfId="0" applyFill="1" applyBorder="1" applyAlignment="1">
      <alignment horizontal="center"/>
    </xf>
    <xf numFmtId="165" fontId="0" fillId="3" borderId="1" xfId="0" applyFill="1" applyBorder="1"/>
    <xf numFmtId="165" fontId="0" fillId="3" borderId="0" xfId="0" applyFill="1" applyAlignment="1">
      <alignment horizontal="center"/>
    </xf>
    <xf numFmtId="165" fontId="0" fillId="3" borderId="6" xfId="0" applyFill="1" applyBorder="1"/>
    <xf numFmtId="165" fontId="0" fillId="3" borderId="1" xfId="0" applyFill="1" applyBorder="1" applyAlignment="1">
      <alignment horizontal="right"/>
    </xf>
    <xf numFmtId="165" fontId="0" fillId="3" borderId="0" xfId="0" applyFill="1"/>
    <xf numFmtId="165" fontId="0" fillId="3" borderId="1" xfId="0" applyFill="1" applyBorder="1" applyAlignment="1">
      <alignment horizontal="center"/>
    </xf>
    <xf numFmtId="165" fontId="0" fillId="3" borderId="0" xfId="0" quotePrefix="1" applyFill="1" applyAlignment="1">
      <alignment horizontal="center"/>
    </xf>
    <xf numFmtId="165" fontId="3" fillId="0" borderId="13" xfId="0" applyFont="1" applyBorder="1"/>
    <xf numFmtId="165" fontId="0" fillId="0" borderId="11" xfId="0" quotePrefix="1" applyBorder="1" applyAlignment="1">
      <alignment horizontal="center"/>
    </xf>
    <xf numFmtId="165" fontId="0" fillId="0" borderId="1" xfId="0" quotePrefix="1" applyBorder="1" applyAlignment="1">
      <alignment horizontal="center"/>
    </xf>
    <xf numFmtId="165" fontId="12" fillId="3" borderId="1" xfId="0" applyFont="1" applyFill="1" applyBorder="1" applyAlignment="1">
      <alignment horizontal="center"/>
    </xf>
    <xf numFmtId="37" fontId="0" fillId="0" borderId="0" xfId="0" quotePrefix="1" applyNumberFormat="1" applyProtection="1"/>
    <xf numFmtId="37" fontId="0" fillId="0" borderId="1" xfId="0" quotePrefix="1" applyNumberFormat="1" applyBorder="1" applyAlignment="1" applyProtection="1">
      <alignment horizontal="center"/>
    </xf>
    <xf numFmtId="167" fontId="0" fillId="0" borderId="0" xfId="0" applyNumberFormat="1"/>
    <xf numFmtId="165" fontId="0" fillId="4" borderId="0" xfId="0" applyFill="1" applyBorder="1"/>
    <xf numFmtId="165" fontId="0" fillId="0" borderId="0" xfId="0" quotePrefix="1"/>
    <xf numFmtId="37" fontId="2" fillId="3" borderId="1" xfId="0" applyNumberFormat="1" applyFont="1" applyFill="1" applyBorder="1" applyProtection="1"/>
    <xf numFmtId="165" fontId="0" fillId="3" borderId="1" xfId="0" quotePrefix="1" applyFill="1" applyBorder="1" applyAlignment="1">
      <alignment horizontal="center"/>
    </xf>
    <xf numFmtId="165" fontId="0" fillId="0" borderId="0" xfId="0" quotePrefix="1" applyBorder="1" applyAlignment="1">
      <alignment horizontal="center"/>
    </xf>
    <xf numFmtId="165" fontId="7" fillId="3" borderId="6" xfId="0" quotePrefix="1" applyFont="1" applyFill="1" applyBorder="1" applyAlignment="1">
      <alignment horizontal="center"/>
    </xf>
    <xf numFmtId="165" fontId="0" fillId="0" borderId="6" xfId="0" applyBorder="1" applyAlignment="1">
      <alignment horizontal="right"/>
    </xf>
    <xf numFmtId="37" fontId="6" fillId="0" borderId="13" xfId="0" applyNumberFormat="1" applyFont="1" applyBorder="1" applyProtection="1"/>
    <xf numFmtId="165" fontId="0" fillId="3" borderId="0" xfId="0" quotePrefix="1" applyFill="1" applyBorder="1" applyAlignment="1">
      <alignment horizontal="center"/>
    </xf>
    <xf numFmtId="165" fontId="0" fillId="0" borderId="1" xfId="0" applyFill="1" applyBorder="1"/>
    <xf numFmtId="165" fontId="0" fillId="0" borderId="6" xfId="0" quotePrefix="1" applyFill="1" applyBorder="1" applyAlignment="1">
      <alignment horizontal="center"/>
    </xf>
    <xf numFmtId="165" fontId="0" fillId="0" borderId="0" xfId="0" applyFill="1" applyAlignment="1">
      <alignment horizontal="center"/>
    </xf>
    <xf numFmtId="37" fontId="2" fillId="0" borderId="17" xfId="0" applyNumberFormat="1" applyFont="1" applyBorder="1" applyProtection="1"/>
    <xf numFmtId="165" fontId="3" fillId="0" borderId="18" xfId="0" applyFont="1" applyBorder="1"/>
    <xf numFmtId="165" fontId="0" fillId="0" borderId="16" xfId="0" quotePrefix="1" applyBorder="1" applyAlignment="1">
      <alignment horizontal="center"/>
    </xf>
    <xf numFmtId="165" fontId="0" fillId="0" borderId="18" xfId="0" quotePrefix="1" applyBorder="1" applyAlignment="1">
      <alignment horizontal="center"/>
    </xf>
    <xf numFmtId="165" fontId="0" fillId="0" borderId="17" xfId="0" applyBorder="1"/>
    <xf numFmtId="165" fontId="0" fillId="0" borderId="18" xfId="0" applyBorder="1"/>
    <xf numFmtId="165" fontId="0" fillId="4" borderId="4" xfId="0" applyFill="1" applyBorder="1"/>
    <xf numFmtId="165" fontId="8" fillId="0" borderId="9" xfId="0" applyFont="1" applyBorder="1" applyAlignment="1">
      <alignment horizontal="right"/>
    </xf>
    <xf numFmtId="169" fontId="0" fillId="0" borderId="0" xfId="0" applyNumberFormat="1"/>
    <xf numFmtId="169" fontId="3" fillId="0" borderId="0" xfId="0" applyNumberFormat="1" applyFont="1" applyFill="1" applyBorder="1"/>
    <xf numFmtId="169" fontId="3" fillId="0" borderId="0" xfId="0" quotePrefix="1" applyNumberFormat="1" applyFont="1" applyAlignment="1">
      <alignment horizontal="left"/>
    </xf>
    <xf numFmtId="169" fontId="3" fillId="0" borderId="0" xfId="0" applyNumberFormat="1" applyFont="1"/>
    <xf numFmtId="169" fontId="3" fillId="3" borderId="0" xfId="0" quotePrefix="1" applyNumberFormat="1" applyFont="1" applyFill="1" applyAlignment="1">
      <alignment horizontal="left"/>
    </xf>
    <xf numFmtId="169" fontId="3" fillId="0" borderId="0" xfId="0" applyNumberFormat="1" applyFont="1" applyAlignment="1">
      <alignment horizontal="left"/>
    </xf>
    <xf numFmtId="169" fontId="3" fillId="3" borderId="0" xfId="0" applyNumberFormat="1" applyFont="1" applyFill="1" applyAlignment="1">
      <alignment horizontal="left"/>
    </xf>
    <xf numFmtId="169" fontId="3" fillId="0" borderId="0" xfId="0" applyNumberFormat="1" applyFont="1" applyFill="1" applyBorder="1" applyAlignment="1">
      <alignment horizontal="left"/>
    </xf>
    <xf numFmtId="169" fontId="3" fillId="0" borderId="18" xfId="0" applyNumberFormat="1" applyFont="1" applyBorder="1" applyAlignment="1">
      <alignment horizontal="left"/>
    </xf>
    <xf numFmtId="169" fontId="0" fillId="0" borderId="2" xfId="0" applyNumberFormat="1" applyBorder="1"/>
    <xf numFmtId="169" fontId="3" fillId="3" borderId="0" xfId="0" applyNumberFormat="1" applyFont="1" applyFill="1"/>
    <xf numFmtId="169" fontId="3" fillId="0" borderId="0" xfId="0" applyNumberFormat="1" applyFont="1" applyFill="1"/>
    <xf numFmtId="169" fontId="3" fillId="0" borderId="0" xfId="0" applyNumberFormat="1" applyFont="1" applyBorder="1"/>
    <xf numFmtId="169" fontId="3" fillId="0" borderId="0" xfId="0" quotePrefix="1" applyNumberFormat="1" applyFont="1" applyFill="1"/>
    <xf numFmtId="169" fontId="6" fillId="0" borderId="13" xfId="0" applyNumberFormat="1" applyFont="1" applyBorder="1"/>
    <xf numFmtId="169" fontId="0" fillId="0" borderId="0" xfId="0" applyNumberFormat="1" applyAlignment="1">
      <alignment horizontal="right"/>
    </xf>
    <xf numFmtId="37" fontId="2" fillId="4" borderId="7" xfId="0" applyNumberFormat="1" applyFont="1" applyFill="1" applyBorder="1" applyProtection="1"/>
    <xf numFmtId="37" fontId="0" fillId="4" borderId="4" xfId="0" applyNumberFormat="1" applyFill="1" applyBorder="1" applyProtection="1"/>
    <xf numFmtId="168" fontId="0" fillId="0" borderId="6" xfId="0" applyNumberFormat="1" applyBorder="1"/>
    <xf numFmtId="168" fontId="0" fillId="3" borderId="6" xfId="0" applyNumberFormat="1" applyFill="1" applyBorder="1"/>
    <xf numFmtId="168" fontId="0" fillId="0" borderId="16" xfId="0" applyNumberFormat="1" applyBorder="1"/>
    <xf numFmtId="168" fontId="0" fillId="0" borderId="12" xfId="0" applyNumberFormat="1" applyBorder="1"/>
    <xf numFmtId="168" fontId="0" fillId="0" borderId="2" xfId="0" applyNumberFormat="1" applyBorder="1"/>
    <xf numFmtId="168" fontId="0" fillId="0" borderId="0" xfId="0" applyNumberFormat="1" applyBorder="1"/>
    <xf numFmtId="168" fontId="0" fillId="0" borderId="0" xfId="0" applyNumberFormat="1"/>
    <xf numFmtId="168" fontId="0" fillId="0" borderId="6" xfId="0" applyNumberFormat="1" applyBorder="1" applyProtection="1">
      <protection locked="0"/>
    </xf>
    <xf numFmtId="165" fontId="0" fillId="3" borderId="6" xfId="0" applyFill="1" applyBorder="1" applyAlignment="1">
      <alignment horizontal="right"/>
    </xf>
    <xf numFmtId="168" fontId="0" fillId="0" borderId="11" xfId="0" applyNumberFormat="1" applyBorder="1"/>
    <xf numFmtId="169" fontId="15" fillId="0" borderId="0" xfId="0" applyNumberFormat="1" applyFont="1" applyFill="1"/>
    <xf numFmtId="165" fontId="15" fillId="0" borderId="0" xfId="0" applyFont="1"/>
    <xf numFmtId="165" fontId="14" fillId="0" borderId="6" xfId="0" quotePrefix="1" applyFont="1" applyBorder="1" applyAlignment="1">
      <alignment horizontal="center"/>
    </xf>
    <xf numFmtId="165" fontId="14" fillId="0" borderId="0" xfId="0" quotePrefix="1" applyFont="1" applyBorder="1" applyAlignment="1">
      <alignment horizontal="center"/>
    </xf>
    <xf numFmtId="165" fontId="14" fillId="0" borderId="1" xfId="0" applyFont="1" applyBorder="1"/>
    <xf numFmtId="37" fontId="16" fillId="0" borderId="9" xfId="0" applyNumberFormat="1" applyFont="1" applyBorder="1" applyProtection="1"/>
    <xf numFmtId="37" fontId="16" fillId="0" borderId="1" xfId="0" applyNumberFormat="1" applyFont="1" applyBorder="1" applyProtection="1"/>
    <xf numFmtId="165" fontId="17" fillId="0" borderId="0" xfId="0" applyFont="1"/>
    <xf numFmtId="165" fontId="16" fillId="0" borderId="6" xfId="0" quotePrefix="1" applyFont="1" applyBorder="1" applyAlignment="1">
      <alignment horizontal="center"/>
    </xf>
    <xf numFmtId="165" fontId="16" fillId="0" borderId="0" xfId="0" quotePrefix="1" applyFont="1" applyBorder="1" applyAlignment="1">
      <alignment horizontal="center"/>
    </xf>
    <xf numFmtId="165" fontId="16" fillId="0" borderId="1" xfId="0" applyFont="1" applyBorder="1" applyAlignment="1">
      <alignment horizontal="right"/>
    </xf>
    <xf numFmtId="165" fontId="16" fillId="0" borderId="1" xfId="0" applyFont="1" applyBorder="1"/>
    <xf numFmtId="165" fontId="16" fillId="0" borderId="0" xfId="0" quotePrefix="1" applyFont="1" applyAlignment="1">
      <alignment horizontal="center"/>
    </xf>
    <xf numFmtId="165" fontId="16" fillId="0" borderId="6" xfId="0" applyFont="1" applyBorder="1"/>
    <xf numFmtId="168" fontId="16" fillId="0" borderId="6" xfId="0" applyNumberFormat="1" applyFont="1" applyBorder="1"/>
    <xf numFmtId="165" fontId="14" fillId="0" borderId="0" xfId="0" applyFont="1" applyBorder="1" applyAlignment="1">
      <alignment horizontal="center"/>
    </xf>
    <xf numFmtId="37" fontId="13" fillId="0" borderId="1" xfId="0" quotePrefix="1" applyNumberFormat="1" applyFont="1" applyBorder="1" applyAlignment="1" applyProtection="1">
      <alignment horizontal="right"/>
    </xf>
    <xf numFmtId="165" fontId="4" fillId="4" borderId="1" xfId="0" applyFont="1" applyFill="1" applyBorder="1"/>
    <xf numFmtId="165" fontId="8" fillId="4" borderId="9" xfId="0" applyFont="1" applyFill="1" applyBorder="1"/>
    <xf numFmtId="165" fontId="0" fillId="4" borderId="1" xfId="0" applyFill="1" applyBorder="1"/>
    <xf numFmtId="165" fontId="3" fillId="0" borderId="10" xfId="0" applyFont="1" applyBorder="1"/>
    <xf numFmtId="37" fontId="16" fillId="0" borderId="0" xfId="0" applyNumberFormat="1" applyFont="1" applyProtection="1"/>
    <xf numFmtId="169" fontId="3" fillId="0" borderId="0" xfId="0" applyNumberFormat="1" applyFont="1" applyBorder="1" applyAlignment="1">
      <alignment horizontal="left"/>
    </xf>
    <xf numFmtId="37" fontId="2" fillId="0" borderId="0" xfId="0" applyNumberFormat="1" applyFont="1" applyBorder="1" applyProtection="1"/>
    <xf numFmtId="37" fontId="2" fillId="0" borderId="12" xfId="0" applyNumberFormat="1" applyFont="1" applyBorder="1" applyProtection="1"/>
    <xf numFmtId="169" fontId="3" fillId="0" borderId="13" xfId="0" applyNumberFormat="1" applyFont="1" applyBorder="1" applyAlignment="1">
      <alignment horizontal="left"/>
    </xf>
    <xf numFmtId="165" fontId="0" fillId="0" borderId="13" xfId="0" quotePrefix="1" applyBorder="1" applyAlignment="1">
      <alignment horizontal="center"/>
    </xf>
    <xf numFmtId="165" fontId="2" fillId="0" borderId="17" xfId="0" applyFont="1" applyBorder="1"/>
    <xf numFmtId="169" fontId="3" fillId="0" borderId="18" xfId="0" applyNumberFormat="1" applyFont="1" applyBorder="1"/>
    <xf numFmtId="165" fontId="0" fillId="0" borderId="17" xfId="0" quotePrefix="1" applyBorder="1" applyAlignment="1">
      <alignment horizontal="center"/>
    </xf>
    <xf numFmtId="169" fontId="2" fillId="0" borderId="0" xfId="0" applyNumberFormat="1" applyFont="1"/>
    <xf numFmtId="165" fontId="6" fillId="0" borderId="0" xfId="0" applyFont="1" applyFill="1" applyBorder="1" applyAlignment="1">
      <alignment horizontal="center"/>
    </xf>
    <xf numFmtId="165" fontId="5" fillId="0" borderId="0" xfId="0" applyFont="1" applyFill="1" applyBorder="1"/>
    <xf numFmtId="165" fontId="3" fillId="0" borderId="0" xfId="0" applyFont="1" applyFill="1" applyBorder="1" applyAlignment="1">
      <alignment horizontal="center"/>
    </xf>
    <xf numFmtId="165" fontId="2" fillId="0" borderId="0" xfId="0" applyFont="1" applyFill="1" applyBorder="1" applyAlignment="1">
      <alignment horizontal="center"/>
    </xf>
    <xf numFmtId="37" fontId="2" fillId="0" borderId="7" xfId="0" applyNumberFormat="1" applyFont="1" applyBorder="1" applyProtection="1"/>
    <xf numFmtId="37" fontId="0" fillId="0" borderId="4" xfId="0" applyNumberFormat="1" applyBorder="1" applyProtection="1"/>
    <xf numFmtId="165" fontId="3" fillId="0" borderId="0" xfId="0" quotePrefix="1" applyFont="1" applyAlignment="1">
      <alignment horizontal="left"/>
    </xf>
    <xf numFmtId="165" fontId="3" fillId="3" borderId="0" xfId="0" quotePrefix="1" applyFont="1" applyFill="1" applyAlignment="1">
      <alignment horizontal="left"/>
    </xf>
    <xf numFmtId="165" fontId="3" fillId="3" borderId="0" xfId="0" applyFont="1" applyFill="1" applyAlignment="1">
      <alignment horizontal="left"/>
    </xf>
    <xf numFmtId="165" fontId="3" fillId="0" borderId="18" xfId="0" applyFont="1" applyBorder="1" applyAlignment="1">
      <alignment horizontal="left"/>
    </xf>
    <xf numFmtId="165" fontId="0" fillId="2" borderId="13" xfId="0" applyFill="1" applyBorder="1"/>
    <xf numFmtId="165" fontId="0" fillId="2" borderId="10" xfId="0" applyFill="1" applyBorder="1"/>
    <xf numFmtId="165" fontId="7" fillId="0" borderId="8" xfId="0" applyFont="1" applyBorder="1"/>
    <xf numFmtId="165" fontId="0" fillId="2" borderId="14" xfId="0" applyFill="1" applyBorder="1"/>
    <xf numFmtId="165" fontId="0" fillId="0" borderId="1" xfId="0" quotePrefix="1" applyFill="1" applyBorder="1" applyAlignment="1">
      <alignment horizontal="center"/>
    </xf>
    <xf numFmtId="165" fontId="3" fillId="0" borderId="0" xfId="0" quotePrefix="1" applyFont="1" applyFill="1"/>
    <xf numFmtId="165" fontId="6" fillId="0" borderId="13" xfId="0" applyFont="1" applyBorder="1"/>
    <xf numFmtId="169" fontId="3" fillId="3" borderId="0" xfId="0" quotePrefix="1" applyNumberFormat="1" applyFont="1" applyFill="1" applyBorder="1" applyAlignment="1">
      <alignment horizontal="left"/>
    </xf>
    <xf numFmtId="165" fontId="3" fillId="3" borderId="0" xfId="0" applyFont="1" applyFill="1" applyBorder="1"/>
    <xf numFmtId="169" fontId="3" fillId="0" borderId="0" xfId="0" quotePrefix="1" applyNumberFormat="1" applyFont="1" applyBorder="1" applyAlignment="1">
      <alignment horizontal="left"/>
    </xf>
    <xf numFmtId="169" fontId="3" fillId="3" borderId="0" xfId="0" applyNumberFormat="1" applyFont="1" applyFill="1" applyBorder="1" applyAlignment="1">
      <alignment horizontal="left"/>
    </xf>
    <xf numFmtId="169" fontId="3" fillId="3" borderId="0" xfId="0" applyNumberFormat="1" applyFont="1" applyFill="1" applyBorder="1"/>
    <xf numFmtId="169" fontId="3" fillId="0" borderId="0" xfId="0" quotePrefix="1" applyNumberFormat="1" applyFont="1" applyFill="1" applyBorder="1"/>
    <xf numFmtId="169" fontId="3" fillId="5" borderId="0" xfId="0" applyNumberFormat="1" applyFont="1" applyFill="1" applyBorder="1" applyAlignment="1">
      <alignment horizontal="left"/>
    </xf>
    <xf numFmtId="165" fontId="3" fillId="5" borderId="0" xfId="0" applyFont="1" applyFill="1" applyBorder="1"/>
    <xf numFmtId="169" fontId="3" fillId="5" borderId="0" xfId="0" applyNumberFormat="1" applyFont="1" applyFill="1" applyBorder="1"/>
    <xf numFmtId="169" fontId="3" fillId="5" borderId="0" xfId="0" quotePrefix="1" applyNumberFormat="1" applyFont="1" applyFill="1" applyBorder="1" applyAlignment="1">
      <alignment horizontal="left"/>
    </xf>
    <xf numFmtId="165" fontId="3" fillId="0" borderId="7" xfId="0" applyFont="1" applyBorder="1" applyAlignment="1">
      <alignment horizontal="center"/>
    </xf>
    <xf numFmtId="165" fontId="3" fillId="0" borderId="4" xfId="0" applyFont="1" applyBorder="1" applyAlignment="1">
      <alignment horizontal="center"/>
    </xf>
    <xf numFmtId="165" fontId="3" fillId="0" borderId="5" xfId="0" applyFont="1" applyBorder="1"/>
    <xf numFmtId="165" fontId="3" fillId="0" borderId="2" xfId="0" applyFont="1" applyBorder="1"/>
    <xf numFmtId="165" fontId="3" fillId="0" borderId="3" xfId="0" quotePrefix="1" applyFont="1" applyBorder="1" applyAlignment="1">
      <alignment horizontal="center"/>
    </xf>
    <xf numFmtId="165" fontId="3" fillId="0" borderId="5" xfId="0" applyFont="1" applyBorder="1" applyAlignment="1">
      <alignment horizontal="center"/>
    </xf>
    <xf numFmtId="165" fontId="3" fillId="0" borderId="19" xfId="0" applyFont="1" applyBorder="1" applyAlignment="1">
      <alignment horizontal="center"/>
    </xf>
    <xf numFmtId="165" fontId="3" fillId="0" borderId="20" xfId="0" applyFont="1" applyFill="1" applyBorder="1" applyAlignment="1">
      <alignment horizontal="center"/>
    </xf>
    <xf numFmtId="165" fontId="3" fillId="0" borderId="7" xfId="0" applyFont="1" applyBorder="1"/>
    <xf numFmtId="165" fontId="3" fillId="0" borderId="4" xfId="0" applyFont="1" applyBorder="1"/>
    <xf numFmtId="165" fontId="3" fillId="0" borderId="15" xfId="0" applyFont="1" applyBorder="1" applyAlignment="1">
      <alignment horizontal="center"/>
    </xf>
    <xf numFmtId="165" fontId="3" fillId="0" borderId="21" xfId="0" applyFont="1" applyBorder="1" applyAlignment="1">
      <alignment horizontal="center"/>
    </xf>
    <xf numFmtId="165" fontId="3" fillId="0" borderId="22" xfId="0" quotePrefix="1" applyFont="1" applyFill="1" applyBorder="1" applyAlignment="1">
      <alignment horizontal="center"/>
    </xf>
    <xf numFmtId="165" fontId="3" fillId="0" borderId="22" xfId="0" applyFont="1" applyFill="1" applyBorder="1" applyAlignment="1">
      <alignment horizontal="center"/>
    </xf>
    <xf numFmtId="37" fontId="19" fillId="0" borderId="1" xfId="0" applyNumberFormat="1" applyFont="1" applyBorder="1" applyProtection="1"/>
    <xf numFmtId="37" fontId="3" fillId="0" borderId="0" xfId="0" applyNumberFormat="1" applyFont="1" applyBorder="1" applyProtection="1"/>
    <xf numFmtId="165" fontId="3" fillId="0" borderId="0" xfId="0" applyFont="1" applyBorder="1" applyAlignment="1">
      <alignment horizontal="center"/>
    </xf>
    <xf numFmtId="165" fontId="3" fillId="0" borderId="6" xfId="0" applyFont="1" applyBorder="1"/>
    <xf numFmtId="165" fontId="3" fillId="0" borderId="23" xfId="0" applyFont="1" applyBorder="1"/>
    <xf numFmtId="37" fontId="3" fillId="0" borderId="1" xfId="0" quotePrefix="1" applyNumberFormat="1" applyFont="1" applyBorder="1" applyAlignment="1" applyProtection="1">
      <alignment horizontal="right"/>
    </xf>
    <xf numFmtId="37" fontId="19" fillId="0" borderId="0" xfId="0" applyNumberFormat="1" applyFont="1" applyBorder="1" applyProtection="1"/>
    <xf numFmtId="165" fontId="3" fillId="0" borderId="0" xfId="0" quotePrefix="1" applyFont="1" applyBorder="1" applyAlignment="1">
      <alignment horizontal="center"/>
    </xf>
    <xf numFmtId="165" fontId="3" fillId="0" borderId="6" xfId="0" quotePrefix="1" applyFont="1" applyBorder="1" applyAlignment="1">
      <alignment horizontal="center"/>
    </xf>
    <xf numFmtId="37" fontId="19" fillId="0" borderId="18" xfId="0" applyNumberFormat="1" applyFont="1" applyBorder="1" applyProtection="1"/>
    <xf numFmtId="165" fontId="3" fillId="0" borderId="18" xfId="0" quotePrefix="1" applyFont="1" applyBorder="1" applyAlignment="1">
      <alignment horizontal="center"/>
    </xf>
    <xf numFmtId="165" fontId="3" fillId="0" borderId="16" xfId="0" quotePrefix="1" applyFont="1" applyBorder="1" applyAlignment="1">
      <alignment horizontal="center"/>
    </xf>
    <xf numFmtId="165" fontId="3" fillId="0" borderId="16" xfId="0" applyFont="1" applyBorder="1"/>
    <xf numFmtId="37" fontId="3" fillId="0" borderId="1" xfId="0" applyNumberFormat="1" applyFont="1" applyBorder="1" applyProtection="1"/>
    <xf numFmtId="37" fontId="3" fillId="0" borderId="1" xfId="0" applyNumberFormat="1" applyFont="1" applyBorder="1" applyAlignment="1" applyProtection="1">
      <alignment horizontal="right"/>
    </xf>
    <xf numFmtId="37" fontId="19" fillId="3" borderId="0" xfId="0" applyNumberFormat="1" applyFont="1" applyFill="1" applyBorder="1" applyProtection="1"/>
    <xf numFmtId="165" fontId="3" fillId="3" borderId="0" xfId="0" quotePrefix="1" applyFont="1" applyFill="1" applyBorder="1" applyAlignment="1">
      <alignment horizontal="center"/>
    </xf>
    <xf numFmtId="165" fontId="3" fillId="3" borderId="6" xfId="0" applyFont="1" applyFill="1" applyBorder="1" applyAlignment="1">
      <alignment horizontal="center"/>
    </xf>
    <xf numFmtId="165" fontId="3" fillId="3" borderId="6" xfId="0" applyFont="1" applyFill="1" applyBorder="1"/>
    <xf numFmtId="165" fontId="3" fillId="0" borderId="6" xfId="0" applyFont="1" applyBorder="1" applyAlignment="1">
      <alignment horizontal="center"/>
    </xf>
    <xf numFmtId="165" fontId="3" fillId="3" borderId="6" xfId="0" applyFont="1" applyFill="1" applyBorder="1" applyAlignment="1">
      <alignment horizontal="right"/>
    </xf>
    <xf numFmtId="37" fontId="19" fillId="0" borderId="0" xfId="0" applyNumberFormat="1" applyFont="1" applyFill="1" applyBorder="1" applyProtection="1"/>
    <xf numFmtId="165" fontId="3" fillId="0" borderId="0" xfId="0" quotePrefix="1" applyFont="1" applyFill="1" applyBorder="1" applyAlignment="1">
      <alignment horizontal="center"/>
    </xf>
    <xf numFmtId="165" fontId="3" fillId="0" borderId="6" xfId="0" applyFont="1" applyFill="1" applyBorder="1" applyAlignment="1">
      <alignment horizontal="center"/>
    </xf>
    <xf numFmtId="165" fontId="3" fillId="0" borderId="6" xfId="0" applyFont="1" applyFill="1" applyBorder="1"/>
    <xf numFmtId="165" fontId="3" fillId="3" borderId="6" xfId="0" quotePrefix="1" applyFont="1" applyFill="1" applyBorder="1" applyAlignment="1">
      <alignment horizontal="center"/>
    </xf>
    <xf numFmtId="37" fontId="18" fillId="0" borderId="1" xfId="0" quotePrefix="1" applyNumberFormat="1" applyFont="1" applyBorder="1" applyAlignment="1" applyProtection="1">
      <alignment horizontal="right"/>
    </xf>
    <xf numFmtId="165" fontId="3" fillId="0" borderId="6" xfId="0" quotePrefix="1" applyFont="1" applyFill="1" applyBorder="1" applyAlignment="1">
      <alignment horizontal="center"/>
    </xf>
    <xf numFmtId="37" fontId="19" fillId="5" borderId="0" xfId="0" applyNumberFormat="1" applyFont="1" applyFill="1" applyBorder="1" applyProtection="1"/>
    <xf numFmtId="165" fontId="3" fillId="5" borderId="0" xfId="0" quotePrefix="1" applyFont="1" applyFill="1" applyBorder="1" applyAlignment="1">
      <alignment horizontal="center"/>
    </xf>
    <xf numFmtId="165" fontId="3" fillId="5" borderId="6" xfId="0" quotePrefix="1" applyFont="1" applyFill="1" applyBorder="1" applyAlignment="1">
      <alignment horizontal="center"/>
    </xf>
    <xf numFmtId="165" fontId="3" fillId="5" borderId="6" xfId="0" applyFont="1" applyFill="1" applyBorder="1"/>
    <xf numFmtId="165" fontId="3" fillId="0" borderId="1" xfId="0" applyFont="1" applyBorder="1" applyAlignment="1">
      <alignment horizontal="right"/>
    </xf>
    <xf numFmtId="37" fontId="3" fillId="3" borderId="0" xfId="0" applyNumberFormat="1" applyFont="1" applyFill="1" applyBorder="1" applyProtection="1"/>
    <xf numFmtId="37" fontId="3" fillId="0" borderId="0" xfId="0" applyNumberFormat="1" applyFont="1" applyFill="1" applyBorder="1" applyProtection="1"/>
    <xf numFmtId="37" fontId="3" fillId="5" borderId="0" xfId="0" applyNumberFormat="1" applyFont="1" applyFill="1" applyBorder="1" applyProtection="1"/>
    <xf numFmtId="165" fontId="3" fillId="0" borderId="6" xfId="0" applyFont="1" applyBorder="1" applyAlignment="1">
      <alignment horizontal="right"/>
    </xf>
    <xf numFmtId="165" fontId="19" fillId="0" borderId="1" xfId="0" applyFont="1" applyBorder="1"/>
    <xf numFmtId="169" fontId="19" fillId="0" borderId="0" xfId="0" applyNumberFormat="1" applyFont="1" applyBorder="1"/>
    <xf numFmtId="165" fontId="3" fillId="5" borderId="6" xfId="0" applyFont="1" applyFill="1" applyBorder="1" applyAlignment="1">
      <alignment horizontal="center"/>
    </xf>
    <xf numFmtId="165" fontId="3" fillId="0" borderId="6" xfId="0" applyFont="1" applyFill="1" applyBorder="1" applyAlignment="1">
      <alignment horizontal="right"/>
    </xf>
    <xf numFmtId="165" fontId="3" fillId="5" borderId="6" xfId="0" applyFont="1" applyFill="1" applyBorder="1" applyAlignment="1">
      <alignment horizontal="right"/>
    </xf>
    <xf numFmtId="37" fontId="19" fillId="0" borderId="13" xfId="0" applyNumberFormat="1" applyFont="1" applyBorder="1" applyProtection="1"/>
    <xf numFmtId="165" fontId="3" fillId="0" borderId="13" xfId="0" quotePrefix="1" applyFont="1" applyBorder="1" applyAlignment="1">
      <alignment horizontal="center"/>
    </xf>
    <xf numFmtId="165" fontId="3" fillId="0" borderId="11" xfId="0" quotePrefix="1" applyFont="1" applyBorder="1" applyAlignment="1">
      <alignment horizontal="center"/>
    </xf>
    <xf numFmtId="165" fontId="3" fillId="0" borderId="11" xfId="0" applyFont="1" applyBorder="1"/>
    <xf numFmtId="165" fontId="19" fillId="0" borderId="18" xfId="0" applyFont="1" applyBorder="1"/>
    <xf numFmtId="165" fontId="19" fillId="0" borderId="0" xfId="0" applyFont="1" applyBorder="1"/>
    <xf numFmtId="37" fontId="3" fillId="0" borderId="0" xfId="0" applyNumberFormat="1" applyFont="1" applyBorder="1" applyAlignment="1" applyProtection="1">
      <alignment horizontal="center"/>
    </xf>
    <xf numFmtId="37" fontId="3" fillId="0" borderId="0" xfId="0" quotePrefix="1" applyNumberFormat="1" applyFont="1" applyBorder="1" applyProtection="1"/>
    <xf numFmtId="166" fontId="3" fillId="0" borderId="1" xfId="0" applyNumberFormat="1" applyFont="1" applyBorder="1" applyAlignment="1" applyProtection="1">
      <alignment horizontal="right"/>
    </xf>
    <xf numFmtId="166" fontId="3" fillId="0" borderId="1" xfId="0" quotePrefix="1" applyNumberFormat="1" applyFont="1" applyBorder="1" applyAlignment="1" applyProtection="1">
      <alignment horizontal="right"/>
    </xf>
    <xf numFmtId="165" fontId="19" fillId="0" borderId="1" xfId="0" quotePrefix="1" applyFont="1" applyBorder="1" applyAlignment="1">
      <alignment horizontal="left"/>
    </xf>
    <xf numFmtId="165" fontId="3" fillId="4" borderId="6" xfId="0" applyFont="1" applyFill="1" applyBorder="1"/>
    <xf numFmtId="37" fontId="3" fillId="0" borderId="12" xfId="0" applyNumberFormat="1" applyFont="1" applyBorder="1" applyProtection="1"/>
    <xf numFmtId="37" fontId="20" fillId="0" borderId="13" xfId="0" applyNumberFormat="1" applyFont="1" applyBorder="1" applyProtection="1"/>
    <xf numFmtId="37" fontId="3" fillId="0" borderId="13" xfId="0" applyNumberFormat="1" applyFont="1" applyBorder="1" applyProtection="1"/>
    <xf numFmtId="169" fontId="20" fillId="0" borderId="13" xfId="0" applyNumberFormat="1" applyFont="1" applyBorder="1"/>
    <xf numFmtId="168" fontId="3" fillId="0" borderId="11" xfId="0" applyNumberFormat="1" applyFont="1" applyBorder="1"/>
    <xf numFmtId="169" fontId="3" fillId="0" borderId="2" xfId="0" applyNumberFormat="1" applyFont="1" applyBorder="1"/>
    <xf numFmtId="165" fontId="3" fillId="0" borderId="0" xfId="0" quotePrefix="1" applyFont="1" applyBorder="1"/>
    <xf numFmtId="165" fontId="21" fillId="0" borderId="0" xfId="0" applyFont="1" applyBorder="1"/>
    <xf numFmtId="41" fontId="3" fillId="0" borderId="0" xfId="0" applyNumberFormat="1" applyFont="1" applyBorder="1"/>
    <xf numFmtId="41" fontId="21" fillId="0" borderId="0" xfId="0" applyNumberFormat="1" applyFont="1" applyBorder="1"/>
    <xf numFmtId="41" fontId="0" fillId="0" borderId="0" xfId="0" applyNumberFormat="1"/>
    <xf numFmtId="165" fontId="22" fillId="0" borderId="1" xfId="0" applyFont="1" applyBorder="1"/>
    <xf numFmtId="165" fontId="23" fillId="0" borderId="9" xfId="0" applyFont="1" applyBorder="1"/>
    <xf numFmtId="165" fontId="22" fillId="0" borderId="12" xfId="0" applyFont="1" applyBorder="1"/>
    <xf numFmtId="168" fontId="3" fillId="0" borderId="0" xfId="0" applyNumberFormat="1" applyFont="1" applyBorder="1"/>
    <xf numFmtId="168" fontId="21" fillId="0" borderId="0" xfId="0" applyNumberFormat="1" applyFont="1" applyBorder="1"/>
    <xf numFmtId="165" fontId="3" fillId="0" borderId="0" xfId="0" applyFont="1" applyBorder="1" applyAlignment="1">
      <alignment horizontal="left"/>
    </xf>
    <xf numFmtId="5" fontId="3" fillId="0" borderId="6" xfId="0" applyNumberFormat="1" applyFont="1" applyBorder="1"/>
    <xf numFmtId="5" fontId="3" fillId="0" borderId="23" xfId="0" applyNumberFormat="1" applyFont="1" applyBorder="1"/>
    <xf numFmtId="5" fontId="3" fillId="0" borderId="16" xfId="0" applyNumberFormat="1" applyFont="1" applyBorder="1"/>
    <xf numFmtId="5" fontId="3" fillId="0" borderId="24" xfId="0" applyNumberFormat="1" applyFont="1" applyBorder="1"/>
    <xf numFmtId="5" fontId="3" fillId="0" borderId="11" xfId="0" applyNumberFormat="1" applyFont="1" applyBorder="1"/>
    <xf numFmtId="5" fontId="3" fillId="0" borderId="0" xfId="0" applyNumberFormat="1" applyFont="1" applyBorder="1"/>
    <xf numFmtId="165" fontId="1" fillId="0" borderId="0" xfId="0" applyFont="1"/>
    <xf numFmtId="165" fontId="1" fillId="0" borderId="22" xfId="0" quotePrefix="1" applyFont="1" applyFill="1" applyBorder="1" applyAlignment="1">
      <alignment horizontal="center"/>
    </xf>
    <xf numFmtId="165" fontId="1" fillId="0" borderId="22" xfId="0" applyFont="1" applyFill="1" applyBorder="1" applyAlignment="1">
      <alignment horizontal="center"/>
    </xf>
    <xf numFmtId="165" fontId="2" fillId="0" borderId="10" xfId="0" applyFont="1" applyBorder="1" applyAlignment="1">
      <alignment horizontal="center"/>
    </xf>
    <xf numFmtId="165" fontId="2" fillId="0" borderId="9" xfId="0" quotePrefix="1" applyFont="1" applyBorder="1" applyAlignment="1">
      <alignment horizontal="center"/>
    </xf>
    <xf numFmtId="165" fontId="0" fillId="0" borderId="8" xfId="0" applyBorder="1" applyAlignment="1">
      <alignment horizontal="center"/>
    </xf>
    <xf numFmtId="37" fontId="1" fillId="0" borderId="0" xfId="0" applyNumberFormat="1" applyFont="1"/>
    <xf numFmtId="165" fontId="1" fillId="0" borderId="26" xfId="0" applyFont="1" applyBorder="1" applyAlignment="1">
      <alignment horizontal="center"/>
    </xf>
    <xf numFmtId="165" fontId="1" fillId="0" borderId="25" xfId="0" applyFont="1" applyBorder="1" applyAlignment="1">
      <alignment horizontal="center"/>
    </xf>
    <xf numFmtId="165" fontId="1" fillId="0" borderId="0" xfId="0" applyFont="1" applyBorder="1"/>
    <xf numFmtId="165" fontId="1" fillId="0" borderId="26" xfId="0" applyFont="1" applyBorder="1"/>
    <xf numFmtId="165" fontId="1" fillId="0" borderId="25" xfId="0" applyFont="1" applyBorder="1"/>
    <xf numFmtId="165" fontId="1" fillId="0" borderId="30" xfId="0" applyFont="1" applyBorder="1"/>
    <xf numFmtId="165" fontId="1" fillId="0" borderId="27" xfId="0" applyFont="1" applyBorder="1"/>
    <xf numFmtId="165" fontId="1" fillId="0" borderId="0" xfId="0" applyFont="1" applyAlignment="1">
      <alignment horizontal="right"/>
    </xf>
    <xf numFmtId="165" fontId="5" fillId="0" borderId="0" xfId="0" applyFont="1" applyBorder="1"/>
    <xf numFmtId="165" fontId="6" fillId="0" borderId="20" xfId="0" quotePrefix="1" applyFont="1" applyBorder="1" applyAlignment="1">
      <alignment horizontal="center"/>
    </xf>
    <xf numFmtId="165" fontId="6" fillId="0" borderId="22" xfId="0" applyFont="1" applyBorder="1" applyAlignment="1">
      <alignment horizontal="center"/>
    </xf>
    <xf numFmtId="165" fontId="6" fillId="0" borderId="22" xfId="0" applyFont="1" applyFill="1" applyBorder="1" applyAlignment="1">
      <alignment horizontal="center"/>
    </xf>
    <xf numFmtId="165" fontId="1" fillId="0" borderId="31" xfId="0" applyFont="1" applyBorder="1"/>
    <xf numFmtId="165" fontId="8" fillId="0" borderId="0" xfId="0" applyFont="1"/>
    <xf numFmtId="169" fontId="24" fillId="0" borderId="0" xfId="0" applyNumberFormat="1" applyFont="1" applyFill="1"/>
    <xf numFmtId="165" fontId="24" fillId="0" borderId="0" xfId="0" applyFont="1"/>
    <xf numFmtId="165" fontId="24" fillId="0" borderId="0" xfId="0" quotePrefix="1" applyFont="1" applyBorder="1" applyAlignment="1">
      <alignment horizontal="center"/>
    </xf>
    <xf numFmtId="165" fontId="24" fillId="0" borderId="0" xfId="0" quotePrefix="1" applyFont="1" applyAlignment="1">
      <alignment horizontal="center"/>
    </xf>
    <xf numFmtId="165" fontId="24" fillId="0" borderId="1" xfId="0" quotePrefix="1" applyFont="1" applyBorder="1" applyAlignment="1">
      <alignment horizontal="center"/>
    </xf>
    <xf numFmtId="165" fontId="24" fillId="0" borderId="0" xfId="0" applyFont="1" applyBorder="1"/>
    <xf numFmtId="165" fontId="24" fillId="0" borderId="0" xfId="0" applyFont="1" applyBorder="1" applyAlignment="1">
      <alignment horizontal="right"/>
    </xf>
    <xf numFmtId="165" fontId="24" fillId="0" borderId="0" xfId="0" applyFont="1" applyBorder="1" applyAlignment="1">
      <alignment horizontal="center"/>
    </xf>
    <xf numFmtId="165" fontId="1" fillId="0" borderId="32" xfId="0" applyFont="1" applyBorder="1"/>
    <xf numFmtId="165" fontId="8" fillId="0" borderId="2" xfId="0" applyFont="1" applyBorder="1"/>
    <xf numFmtId="165" fontId="8" fillId="0" borderId="5" xfId="0" applyFont="1" applyBorder="1" applyAlignment="1">
      <alignment horizontal="center"/>
    </xf>
    <xf numFmtId="165" fontId="8" fillId="0" borderId="20" xfId="0" applyFont="1" applyFill="1" applyBorder="1" applyAlignment="1">
      <alignment horizontal="center"/>
    </xf>
    <xf numFmtId="165" fontId="8" fillId="0" borderId="7" xfId="0" applyFont="1" applyBorder="1" applyAlignment="1">
      <alignment horizontal="center"/>
    </xf>
    <xf numFmtId="165" fontId="8" fillId="0" borderId="4" xfId="0" applyFont="1" applyBorder="1" applyAlignment="1">
      <alignment horizontal="center"/>
    </xf>
    <xf numFmtId="165" fontId="8" fillId="0" borderId="4" xfId="0" applyFont="1" applyBorder="1"/>
    <xf numFmtId="165" fontId="8" fillId="0" borderId="22" xfId="0" quotePrefix="1" applyFont="1" applyFill="1" applyBorder="1" applyAlignment="1">
      <alignment horizontal="center"/>
    </xf>
    <xf numFmtId="165" fontId="8" fillId="0" borderId="22" xfId="0" applyFont="1" applyFill="1" applyBorder="1" applyAlignment="1">
      <alignment horizontal="center"/>
    </xf>
    <xf numFmtId="37" fontId="8" fillId="0" borderId="0" xfId="0" applyNumberFormat="1" applyFont="1" applyBorder="1" applyProtection="1"/>
    <xf numFmtId="165" fontId="8" fillId="0" borderId="0" xfId="0" applyFont="1" applyBorder="1"/>
    <xf numFmtId="169" fontId="8" fillId="0" borderId="0" xfId="0" applyNumberFormat="1" applyFont="1" applyBorder="1"/>
    <xf numFmtId="165" fontId="8" fillId="0" borderId="6" xfId="0" applyFont="1" applyBorder="1"/>
    <xf numFmtId="5" fontId="8" fillId="0" borderId="6" xfId="0" applyNumberFormat="1" applyFont="1" applyBorder="1"/>
    <xf numFmtId="37" fontId="11" fillId="0" borderId="0" xfId="0" applyNumberFormat="1" applyFont="1" applyBorder="1" applyProtection="1"/>
    <xf numFmtId="169" fontId="8" fillId="0" borderId="0" xfId="0" applyNumberFormat="1" applyFont="1" applyFill="1" applyBorder="1"/>
    <xf numFmtId="165" fontId="8" fillId="0" borderId="6" xfId="0" quotePrefix="1" applyFont="1" applyBorder="1" applyAlignment="1">
      <alignment horizontal="center"/>
    </xf>
    <xf numFmtId="37" fontId="11" fillId="0" borderId="18" xfId="0" applyNumberFormat="1" applyFont="1" applyBorder="1" applyProtection="1"/>
    <xf numFmtId="169" fontId="8" fillId="0" borderId="18" xfId="0" applyNumberFormat="1" applyFont="1" applyBorder="1" applyAlignment="1">
      <alignment horizontal="left"/>
    </xf>
    <xf numFmtId="165" fontId="8" fillId="0" borderId="16" xfId="0" quotePrefix="1" applyFont="1" applyBorder="1" applyAlignment="1">
      <alignment horizontal="center"/>
    </xf>
    <xf numFmtId="5" fontId="8" fillId="0" borderId="16" xfId="0" applyNumberFormat="1" applyFont="1" applyBorder="1"/>
    <xf numFmtId="169" fontId="8" fillId="0" borderId="0" xfId="0" quotePrefix="1" applyNumberFormat="1" applyFont="1" applyBorder="1" applyAlignment="1">
      <alignment horizontal="left"/>
    </xf>
    <xf numFmtId="165" fontId="8" fillId="0" borderId="6" xfId="0" applyFont="1" applyBorder="1" applyAlignment="1">
      <alignment horizontal="center"/>
    </xf>
    <xf numFmtId="169" fontId="8" fillId="0" borderId="0" xfId="0" applyNumberFormat="1" applyFont="1" applyBorder="1" applyAlignment="1">
      <alignment horizontal="left"/>
    </xf>
    <xf numFmtId="169" fontId="8" fillId="0" borderId="0" xfId="0" applyNumberFormat="1" applyFont="1" applyFill="1" applyBorder="1" applyAlignment="1">
      <alignment horizontal="left"/>
    </xf>
    <xf numFmtId="5" fontId="8" fillId="0" borderId="24" xfId="0" applyNumberFormat="1" applyFont="1" applyBorder="1"/>
    <xf numFmtId="37" fontId="8" fillId="0" borderId="0" xfId="0" applyNumberFormat="1" applyFont="1" applyBorder="1" applyAlignment="1" applyProtection="1">
      <alignment horizontal="center"/>
    </xf>
    <xf numFmtId="165" fontId="8" fillId="0" borderId="0" xfId="0" applyFont="1" applyFill="1" applyBorder="1"/>
    <xf numFmtId="165" fontId="8" fillId="0" borderId="6" xfId="0" quotePrefix="1" applyFont="1" applyFill="1" applyBorder="1" applyAlignment="1">
      <alignment horizontal="center"/>
    </xf>
    <xf numFmtId="37" fontId="8" fillId="0" borderId="0" xfId="0" applyNumberFormat="1" applyFont="1" applyFill="1" applyBorder="1" applyProtection="1"/>
    <xf numFmtId="169" fontId="11" fillId="0" borderId="0" xfId="0" applyNumberFormat="1" applyFont="1" applyBorder="1"/>
    <xf numFmtId="37" fontId="11" fillId="0" borderId="13" xfId="0" applyNumberFormat="1" applyFont="1" applyBorder="1" applyProtection="1"/>
    <xf numFmtId="169" fontId="8" fillId="0" borderId="13" xfId="0" applyNumberFormat="1" applyFont="1" applyBorder="1" applyAlignment="1">
      <alignment horizontal="left"/>
    </xf>
    <xf numFmtId="165" fontId="8" fillId="0" borderId="11" xfId="0" quotePrefix="1" applyFont="1" applyBorder="1" applyAlignment="1">
      <alignment horizontal="center"/>
    </xf>
    <xf numFmtId="5" fontId="8" fillId="0" borderId="11" xfId="0" applyNumberFormat="1" applyFont="1" applyBorder="1"/>
    <xf numFmtId="37" fontId="8" fillId="0" borderId="0" xfId="0" applyNumberFormat="1" applyFont="1"/>
    <xf numFmtId="165" fontId="11" fillId="0" borderId="18" xfId="0" applyFont="1" applyBorder="1"/>
    <xf numFmtId="169" fontId="8" fillId="0" borderId="18" xfId="0" applyNumberFormat="1" applyFont="1" applyBorder="1"/>
    <xf numFmtId="165" fontId="11" fillId="0" borderId="0" xfId="0" applyFont="1" applyBorder="1"/>
    <xf numFmtId="37" fontId="8" fillId="0" borderId="0" xfId="0" quotePrefix="1" applyNumberFormat="1" applyFont="1" applyBorder="1" applyProtection="1"/>
    <xf numFmtId="37" fontId="10" fillId="0" borderId="13" xfId="0" applyNumberFormat="1" applyFont="1" applyBorder="1" applyProtection="1"/>
    <xf numFmtId="37" fontId="8" fillId="0" borderId="13" xfId="0" applyNumberFormat="1" applyFont="1" applyBorder="1" applyProtection="1"/>
    <xf numFmtId="169" fontId="10" fillId="0" borderId="13" xfId="0" applyNumberFormat="1" applyFont="1" applyBorder="1"/>
    <xf numFmtId="165" fontId="8" fillId="0" borderId="11" xfId="0" applyFont="1" applyBorder="1"/>
    <xf numFmtId="165" fontId="8" fillId="0" borderId="34" xfId="0" applyFont="1" applyBorder="1"/>
    <xf numFmtId="165" fontId="8" fillId="0" borderId="29" xfId="0" applyFont="1" applyBorder="1" applyAlignment="1">
      <alignment horizontal="center"/>
    </xf>
    <xf numFmtId="37" fontId="11" fillId="0" borderId="28" xfId="0" applyNumberFormat="1" applyFont="1" applyBorder="1" applyProtection="1"/>
    <xf numFmtId="37" fontId="8" fillId="0" borderId="28" xfId="0" quotePrefix="1" applyNumberFormat="1" applyFont="1" applyBorder="1" applyAlignment="1" applyProtection="1">
      <alignment horizontal="right"/>
    </xf>
    <xf numFmtId="37" fontId="8" fillId="0" borderId="28" xfId="0" applyNumberFormat="1" applyFont="1" applyBorder="1" applyProtection="1"/>
    <xf numFmtId="37" fontId="8" fillId="0" borderId="28" xfId="0" applyNumberFormat="1" applyFont="1" applyBorder="1" applyAlignment="1" applyProtection="1">
      <alignment horizontal="right"/>
    </xf>
    <xf numFmtId="165" fontId="11" fillId="0" borderId="28" xfId="0" applyFont="1" applyBorder="1"/>
    <xf numFmtId="165" fontId="8" fillId="0" borderId="28" xfId="0" applyFont="1" applyBorder="1" applyAlignment="1">
      <alignment horizontal="right"/>
    </xf>
    <xf numFmtId="165" fontId="11" fillId="0" borderId="28" xfId="0" quotePrefix="1" applyFont="1" applyBorder="1" applyAlignment="1">
      <alignment horizontal="left"/>
    </xf>
    <xf numFmtId="166" fontId="8" fillId="0" borderId="28" xfId="0" quotePrefix="1" applyNumberFormat="1" applyFont="1" applyBorder="1" applyAlignment="1" applyProtection="1">
      <alignment horizontal="right"/>
    </xf>
    <xf numFmtId="37" fontId="8" fillId="0" borderId="33" xfId="0" applyNumberFormat="1" applyFont="1" applyBorder="1" applyProtection="1"/>
    <xf numFmtId="165" fontId="25" fillId="0" borderId="0" xfId="0" applyFont="1" applyFill="1" applyBorder="1" applyAlignment="1">
      <alignment horizontal="center"/>
    </xf>
    <xf numFmtId="165" fontId="12" fillId="0" borderId="0" xfId="0" applyFont="1" applyAlignment="1"/>
    <xf numFmtId="165" fontId="6" fillId="0" borderId="0" xfId="0" applyFont="1" applyFill="1" applyBorder="1" applyAlignment="1">
      <alignment horizontal="center"/>
    </xf>
    <xf numFmtId="165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262</xdr:row>
      <xdr:rowOff>0</xdr:rowOff>
    </xdr:from>
    <xdr:ext cx="104775" cy="2571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886075" y="818959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Normal="100" workbookViewId="0">
      <selection sqref="A1:I1"/>
    </sheetView>
  </sheetViews>
  <sheetFormatPr defaultRowHeight="15"/>
  <cols>
    <col min="1" max="3" width="3.77734375" customWidth="1"/>
    <col min="4" max="4" width="1.77734375" customWidth="1"/>
    <col min="5" max="5" width="24.77734375" customWidth="1"/>
    <col min="6" max="6" width="12.77734375" customWidth="1"/>
    <col min="7" max="8" width="10.77734375" hidden="1" customWidth="1"/>
    <col min="9" max="9" width="12.77734375" customWidth="1"/>
  </cols>
  <sheetData>
    <row r="1" spans="1:9" ht="15.75">
      <c r="A1" s="378" t="s">
        <v>0</v>
      </c>
      <c r="B1" s="379"/>
      <c r="C1" s="379"/>
      <c r="D1" s="379"/>
      <c r="E1" s="379"/>
      <c r="F1" s="379"/>
      <c r="G1" s="379"/>
      <c r="H1" s="379"/>
      <c r="I1" s="379"/>
    </row>
    <row r="2" spans="1:9" ht="15.75">
      <c r="A2" s="378" t="s">
        <v>375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78" t="s">
        <v>445</v>
      </c>
      <c r="B3" s="379"/>
      <c r="C3" s="379"/>
      <c r="D3" s="379"/>
      <c r="E3" s="379"/>
      <c r="F3" s="379"/>
      <c r="G3" s="379"/>
      <c r="H3" s="379"/>
      <c r="I3" s="379"/>
    </row>
    <row r="4" spans="1:9">
      <c r="A4" s="177"/>
      <c r="B4" s="177"/>
      <c r="C4" s="71"/>
      <c r="D4" s="71"/>
      <c r="E4" s="71"/>
      <c r="F4" s="69"/>
    </row>
    <row r="5" spans="1:9">
      <c r="A5" s="177"/>
      <c r="B5" s="177"/>
      <c r="C5" s="71"/>
      <c r="D5" s="71"/>
      <c r="E5" s="71"/>
      <c r="F5" s="69"/>
    </row>
    <row r="6" spans="1:9">
      <c r="A6" s="367"/>
      <c r="B6" s="324"/>
      <c r="C6" s="324"/>
      <c r="D6" s="324"/>
      <c r="E6" s="324"/>
      <c r="F6" s="325" t="s">
        <v>13</v>
      </c>
      <c r="G6" s="326" t="s">
        <v>378</v>
      </c>
      <c r="H6" s="326" t="s">
        <v>378</v>
      </c>
      <c r="I6" s="326" t="s">
        <v>378</v>
      </c>
    </row>
    <row r="7" spans="1:9">
      <c r="A7" s="368" t="s">
        <v>16</v>
      </c>
      <c r="B7" s="328" t="s">
        <v>413</v>
      </c>
      <c r="C7" s="328" t="s">
        <v>414</v>
      </c>
      <c r="D7" s="329"/>
      <c r="E7" s="329" t="s">
        <v>19</v>
      </c>
      <c r="F7" s="327" t="s">
        <v>20</v>
      </c>
      <c r="G7" s="330" t="s">
        <v>440</v>
      </c>
      <c r="H7" s="330" t="s">
        <v>256</v>
      </c>
      <c r="I7" s="331" t="s">
        <v>446</v>
      </c>
    </row>
    <row r="8" spans="1:9">
      <c r="A8" s="369" t="s">
        <v>297</v>
      </c>
      <c r="B8" s="332"/>
      <c r="C8" s="332"/>
      <c r="D8" s="333"/>
      <c r="E8" s="334"/>
      <c r="F8" s="335"/>
      <c r="G8" s="336"/>
      <c r="H8" s="336"/>
      <c r="I8" s="336"/>
    </row>
    <row r="9" spans="1:9">
      <c r="A9" s="370" t="s">
        <v>263</v>
      </c>
      <c r="B9" s="332">
        <v>500</v>
      </c>
      <c r="C9" s="332">
        <v>131</v>
      </c>
      <c r="D9" s="337"/>
      <c r="E9" s="338" t="s">
        <v>298</v>
      </c>
      <c r="F9" s="339" t="s">
        <v>296</v>
      </c>
      <c r="G9" s="336">
        <v>499600</v>
      </c>
      <c r="H9" s="336">
        <v>402200</v>
      </c>
      <c r="I9" s="336">
        <f>+G9-H9</f>
        <v>97400</v>
      </c>
    </row>
    <row r="10" spans="1:9" ht="15.75" thickBot="1">
      <c r="A10" s="370"/>
      <c r="B10" s="332"/>
      <c r="C10" s="332"/>
      <c r="D10" s="340" t="s">
        <v>360</v>
      </c>
      <c r="E10" s="341"/>
      <c r="F10" s="342"/>
      <c r="G10" s="343">
        <f>SUM(G8:G9)</f>
        <v>499600</v>
      </c>
      <c r="H10" s="343">
        <f>SUM(H8:H9)</f>
        <v>402200</v>
      </c>
      <c r="I10" s="343">
        <f>SUM(I8:I9)</f>
        <v>97400</v>
      </c>
    </row>
    <row r="11" spans="1:9" ht="15.75" thickTop="1">
      <c r="A11" s="371"/>
      <c r="B11" s="332"/>
      <c r="C11" s="332"/>
      <c r="D11" s="337"/>
      <c r="E11" s="334"/>
      <c r="F11" s="335"/>
      <c r="G11" s="336"/>
      <c r="H11" s="336"/>
      <c r="I11" s="336"/>
    </row>
    <row r="12" spans="1:9">
      <c r="A12" s="369" t="s">
        <v>27</v>
      </c>
      <c r="B12" s="332"/>
      <c r="C12" s="332"/>
      <c r="D12" s="333"/>
      <c r="E12" s="334"/>
      <c r="F12" s="335"/>
      <c r="G12" s="336"/>
      <c r="H12" s="336"/>
      <c r="I12" s="336"/>
    </row>
    <row r="13" spans="1:9">
      <c r="A13" s="372" t="s">
        <v>28</v>
      </c>
      <c r="B13" s="332">
        <v>500</v>
      </c>
      <c r="C13" s="332">
        <v>255</v>
      </c>
      <c r="D13" s="337"/>
      <c r="E13" s="344" t="s">
        <v>53</v>
      </c>
      <c r="F13" s="345" t="s">
        <v>192</v>
      </c>
      <c r="G13" s="336">
        <v>13172100</v>
      </c>
      <c r="H13" s="336">
        <v>13161476</v>
      </c>
      <c r="I13" s="336">
        <f t="shared" ref="I13:I23" si="0">+G13-H13</f>
        <v>10624</v>
      </c>
    </row>
    <row r="14" spans="1:9">
      <c r="A14" s="370" t="s">
        <v>77</v>
      </c>
      <c r="B14" s="332">
        <v>500</v>
      </c>
      <c r="C14" s="332">
        <v>262</v>
      </c>
      <c r="D14" s="337"/>
      <c r="E14" s="346" t="s">
        <v>97</v>
      </c>
      <c r="F14" s="345" t="s">
        <v>81</v>
      </c>
      <c r="G14" s="336">
        <v>29942638</v>
      </c>
      <c r="H14" s="336">
        <v>29938998</v>
      </c>
      <c r="I14" s="336">
        <f t="shared" si="0"/>
        <v>3640</v>
      </c>
    </row>
    <row r="15" spans="1:9">
      <c r="A15" s="370" t="s">
        <v>141</v>
      </c>
      <c r="B15" s="332">
        <v>500</v>
      </c>
      <c r="C15" s="332">
        <v>267</v>
      </c>
      <c r="D15" s="337"/>
      <c r="E15" s="346" t="s">
        <v>142</v>
      </c>
      <c r="F15" s="339" t="s">
        <v>143</v>
      </c>
      <c r="G15" s="336">
        <v>23499631</v>
      </c>
      <c r="H15" s="336">
        <v>22134024</v>
      </c>
      <c r="I15" s="336">
        <f t="shared" si="0"/>
        <v>1365607</v>
      </c>
    </row>
    <row r="16" spans="1:9">
      <c r="A16" s="370" t="s">
        <v>141</v>
      </c>
      <c r="B16" s="332">
        <v>500</v>
      </c>
      <c r="C16" s="332">
        <v>268</v>
      </c>
      <c r="D16" s="337"/>
      <c r="E16" s="346" t="s">
        <v>144</v>
      </c>
      <c r="F16" s="339" t="s">
        <v>143</v>
      </c>
      <c r="G16" s="336">
        <v>1944767</v>
      </c>
      <c r="H16" s="336">
        <v>1767402</v>
      </c>
      <c r="I16" s="336">
        <f t="shared" si="0"/>
        <v>177365</v>
      </c>
    </row>
    <row r="17" spans="1:9">
      <c r="A17" s="370" t="s">
        <v>141</v>
      </c>
      <c r="B17" s="332">
        <v>500</v>
      </c>
      <c r="C17" s="332">
        <v>270</v>
      </c>
      <c r="D17" s="337"/>
      <c r="E17" s="346" t="s">
        <v>146</v>
      </c>
      <c r="F17" s="339" t="s">
        <v>143</v>
      </c>
      <c r="G17" s="336">
        <v>1512087</v>
      </c>
      <c r="H17" s="336">
        <v>1132883</v>
      </c>
      <c r="I17" s="336">
        <f t="shared" si="0"/>
        <v>379204</v>
      </c>
    </row>
    <row r="18" spans="1:9">
      <c r="A18" s="370" t="s">
        <v>203</v>
      </c>
      <c r="B18" s="332">
        <v>500</v>
      </c>
      <c r="C18" s="332">
        <v>271</v>
      </c>
      <c r="D18" s="337"/>
      <c r="E18" s="346" t="s">
        <v>198</v>
      </c>
      <c r="F18" s="339" t="s">
        <v>202</v>
      </c>
      <c r="G18" s="336">
        <v>20346860</v>
      </c>
      <c r="H18" s="336">
        <v>16165145</v>
      </c>
      <c r="I18" s="336">
        <f t="shared" si="0"/>
        <v>4181715</v>
      </c>
    </row>
    <row r="19" spans="1:9">
      <c r="A19" s="370" t="s">
        <v>203</v>
      </c>
      <c r="B19" s="332">
        <v>500</v>
      </c>
      <c r="C19" s="332">
        <v>272</v>
      </c>
      <c r="D19" s="337"/>
      <c r="E19" s="346" t="s">
        <v>199</v>
      </c>
      <c r="F19" s="339" t="s">
        <v>202</v>
      </c>
      <c r="G19" s="336">
        <v>482073</v>
      </c>
      <c r="H19" s="336">
        <v>135139</v>
      </c>
      <c r="I19" s="336">
        <f t="shared" si="0"/>
        <v>346934</v>
      </c>
    </row>
    <row r="20" spans="1:9">
      <c r="A20" s="370" t="s">
        <v>263</v>
      </c>
      <c r="B20" s="332">
        <v>500</v>
      </c>
      <c r="C20" s="332">
        <v>274</v>
      </c>
      <c r="D20" s="337"/>
      <c r="E20" s="346" t="s">
        <v>265</v>
      </c>
      <c r="F20" s="339" t="s">
        <v>285</v>
      </c>
      <c r="G20" s="336">
        <v>1849782</v>
      </c>
      <c r="H20" s="336">
        <v>1831428</v>
      </c>
      <c r="I20" s="336">
        <f t="shared" si="0"/>
        <v>18354</v>
      </c>
    </row>
    <row r="21" spans="1:9">
      <c r="A21" s="370" t="s">
        <v>263</v>
      </c>
      <c r="B21" s="332">
        <v>500</v>
      </c>
      <c r="C21" s="332">
        <v>275</v>
      </c>
      <c r="D21" s="337"/>
      <c r="E21" s="347" t="s">
        <v>291</v>
      </c>
      <c r="F21" s="339" t="s">
        <v>296</v>
      </c>
      <c r="G21" s="336">
        <v>16757267</v>
      </c>
      <c r="H21" s="336">
        <v>6682198</v>
      </c>
      <c r="I21" s="336">
        <f t="shared" si="0"/>
        <v>10075069</v>
      </c>
    </row>
    <row r="22" spans="1:9">
      <c r="A22" s="370" t="s">
        <v>263</v>
      </c>
      <c r="B22" s="332">
        <v>500</v>
      </c>
      <c r="C22" s="332">
        <v>277</v>
      </c>
      <c r="D22" s="337"/>
      <c r="E22" s="347" t="s">
        <v>293</v>
      </c>
      <c r="F22" s="339" t="s">
        <v>296</v>
      </c>
      <c r="G22" s="336">
        <v>410316</v>
      </c>
      <c r="H22" s="336">
        <v>2148</v>
      </c>
      <c r="I22" s="336">
        <f t="shared" si="0"/>
        <v>408168</v>
      </c>
    </row>
    <row r="23" spans="1:9">
      <c r="A23" s="370" t="s">
        <v>263</v>
      </c>
      <c r="B23" s="332">
        <v>500</v>
      </c>
      <c r="C23" s="332">
        <v>278</v>
      </c>
      <c r="D23" s="337"/>
      <c r="E23" s="346" t="s">
        <v>447</v>
      </c>
      <c r="F23" s="339" t="s">
        <v>296</v>
      </c>
      <c r="G23" s="336">
        <v>46259</v>
      </c>
      <c r="H23" s="336"/>
      <c r="I23" s="336">
        <f t="shared" si="0"/>
        <v>46259</v>
      </c>
    </row>
    <row r="24" spans="1:9">
      <c r="A24" s="370" t="s">
        <v>424</v>
      </c>
      <c r="B24" s="332">
        <v>500</v>
      </c>
      <c r="C24" s="332">
        <v>279</v>
      </c>
      <c r="D24" s="337"/>
      <c r="E24" s="346" t="s">
        <v>448</v>
      </c>
      <c r="F24" s="345" t="s">
        <v>427</v>
      </c>
      <c r="G24" s="336">
        <v>10294714</v>
      </c>
      <c r="H24" s="336"/>
      <c r="I24" s="336">
        <f t="shared" ref="I24" si="1">+G24-H24</f>
        <v>10294714</v>
      </c>
    </row>
    <row r="25" spans="1:9">
      <c r="A25" s="370" t="s">
        <v>424</v>
      </c>
      <c r="B25" s="332">
        <v>500</v>
      </c>
      <c r="C25" s="332">
        <v>280</v>
      </c>
      <c r="D25" s="337"/>
      <c r="E25" s="347" t="s">
        <v>449</v>
      </c>
      <c r="F25" s="345" t="s">
        <v>427</v>
      </c>
      <c r="G25" s="336">
        <v>4392882</v>
      </c>
      <c r="H25" s="336"/>
      <c r="I25" s="336">
        <f t="shared" ref="I25" si="2">+G25-H25</f>
        <v>4392882</v>
      </c>
    </row>
    <row r="26" spans="1:9" ht="15.75" thickBot="1">
      <c r="A26" s="370"/>
      <c r="B26" s="332"/>
      <c r="C26" s="332"/>
      <c r="D26" s="340" t="s">
        <v>274</v>
      </c>
      <c r="E26" s="341"/>
      <c r="F26" s="342"/>
      <c r="G26" s="348">
        <f t="shared" ref="G26:H26" si="3">SUM(G12:G25)</f>
        <v>124651376</v>
      </c>
      <c r="H26" s="348">
        <f t="shared" si="3"/>
        <v>92950841</v>
      </c>
      <c r="I26" s="348">
        <f>SUM(I12:I25)</f>
        <v>31700535</v>
      </c>
    </row>
    <row r="27" spans="1:9" ht="15.75" thickTop="1">
      <c r="A27" s="372"/>
      <c r="B27" s="332"/>
      <c r="C27" s="332"/>
      <c r="D27" s="337"/>
      <c r="E27" s="344"/>
      <c r="F27" s="345"/>
      <c r="G27" s="336"/>
      <c r="H27" s="336"/>
      <c r="I27" s="336"/>
    </row>
    <row r="28" spans="1:9">
      <c r="A28" s="373" t="s">
        <v>278</v>
      </c>
      <c r="B28" s="332"/>
      <c r="C28" s="349"/>
      <c r="D28" s="333"/>
      <c r="E28" s="338"/>
      <c r="F28" s="339"/>
      <c r="G28" s="336"/>
      <c r="H28" s="336"/>
      <c r="I28" s="336"/>
    </row>
    <row r="29" spans="1:9">
      <c r="A29" s="370" t="s">
        <v>113</v>
      </c>
      <c r="B29" s="332">
        <v>500</v>
      </c>
      <c r="C29" s="349" t="s">
        <v>120</v>
      </c>
      <c r="D29" s="350"/>
      <c r="E29" s="338" t="s">
        <v>123</v>
      </c>
      <c r="F29" s="351" t="s">
        <v>117</v>
      </c>
      <c r="G29" s="336">
        <v>500000</v>
      </c>
      <c r="H29" s="336">
        <v>455970</v>
      </c>
      <c r="I29" s="336">
        <f t="shared" ref="I29:I37" si="4">+G29-H29</f>
        <v>44030</v>
      </c>
    </row>
    <row r="30" spans="1:9">
      <c r="A30" s="370" t="s">
        <v>141</v>
      </c>
      <c r="B30" s="332">
        <v>500</v>
      </c>
      <c r="C30" s="349" t="s">
        <v>172</v>
      </c>
      <c r="D30" s="333"/>
      <c r="E30" s="334" t="s">
        <v>175</v>
      </c>
      <c r="F30" s="339" t="s">
        <v>143</v>
      </c>
      <c r="G30" s="336">
        <v>27171</v>
      </c>
      <c r="H30" s="336">
        <v>25823</v>
      </c>
      <c r="I30" s="336">
        <f t="shared" si="4"/>
        <v>1348</v>
      </c>
    </row>
    <row r="31" spans="1:9">
      <c r="A31" s="370" t="s">
        <v>141</v>
      </c>
      <c r="B31" s="332">
        <v>500</v>
      </c>
      <c r="C31" s="349" t="s">
        <v>173</v>
      </c>
      <c r="D31" s="333"/>
      <c r="E31" s="334" t="s">
        <v>176</v>
      </c>
      <c r="F31" s="339" t="s">
        <v>143</v>
      </c>
      <c r="G31" s="336">
        <v>987114</v>
      </c>
      <c r="H31" s="336">
        <v>941382</v>
      </c>
      <c r="I31" s="336">
        <f t="shared" si="4"/>
        <v>45732</v>
      </c>
    </row>
    <row r="32" spans="1:9">
      <c r="A32" s="370" t="s">
        <v>141</v>
      </c>
      <c r="B32" s="332">
        <v>500</v>
      </c>
      <c r="C32" s="349" t="s">
        <v>174</v>
      </c>
      <c r="D32" s="333"/>
      <c r="E32" s="334" t="s">
        <v>177</v>
      </c>
      <c r="F32" s="339" t="s">
        <v>143</v>
      </c>
      <c r="G32" s="336">
        <v>292931</v>
      </c>
      <c r="H32" s="336">
        <v>291462</v>
      </c>
      <c r="I32" s="336">
        <f t="shared" si="4"/>
        <v>1469</v>
      </c>
    </row>
    <row r="33" spans="1:9">
      <c r="A33" s="370" t="s">
        <v>203</v>
      </c>
      <c r="B33" s="332">
        <v>500</v>
      </c>
      <c r="C33" s="349" t="s">
        <v>238</v>
      </c>
      <c r="D33" s="333"/>
      <c r="E33" s="334" t="s">
        <v>245</v>
      </c>
      <c r="F33" s="339" t="s">
        <v>202</v>
      </c>
      <c r="G33" s="336">
        <v>1544001</v>
      </c>
      <c r="H33" s="336">
        <v>583081</v>
      </c>
      <c r="I33" s="336">
        <f t="shared" si="4"/>
        <v>960920</v>
      </c>
    </row>
    <row r="34" spans="1:9">
      <c r="A34" s="370" t="s">
        <v>203</v>
      </c>
      <c r="B34" s="332">
        <v>500</v>
      </c>
      <c r="C34" s="349" t="s">
        <v>239</v>
      </c>
      <c r="D34" s="333"/>
      <c r="E34" s="334" t="s">
        <v>246</v>
      </c>
      <c r="F34" s="339" t="s">
        <v>202</v>
      </c>
      <c r="G34" s="336">
        <v>999930</v>
      </c>
      <c r="H34" s="336">
        <v>920353</v>
      </c>
      <c r="I34" s="336">
        <f t="shared" si="4"/>
        <v>79577</v>
      </c>
    </row>
    <row r="35" spans="1:9">
      <c r="A35" s="370" t="s">
        <v>203</v>
      </c>
      <c r="B35" s="332">
        <v>500</v>
      </c>
      <c r="C35" s="349" t="s">
        <v>240</v>
      </c>
      <c r="D35" s="333"/>
      <c r="E35" s="334" t="s">
        <v>247</v>
      </c>
      <c r="F35" s="339" t="s">
        <v>202</v>
      </c>
      <c r="G35" s="336">
        <v>1384817</v>
      </c>
      <c r="H35" s="336">
        <v>1254984</v>
      </c>
      <c r="I35" s="336">
        <f t="shared" si="4"/>
        <v>129833</v>
      </c>
    </row>
    <row r="36" spans="1:9">
      <c r="A36" s="370" t="s">
        <v>263</v>
      </c>
      <c r="B36" s="332">
        <v>500</v>
      </c>
      <c r="C36" s="349" t="s">
        <v>337</v>
      </c>
      <c r="D36" s="333"/>
      <c r="E36" s="338" t="s">
        <v>341</v>
      </c>
      <c r="F36" s="339" t="s">
        <v>296</v>
      </c>
      <c r="G36" s="336">
        <v>1647076</v>
      </c>
      <c r="H36" s="336">
        <v>64286</v>
      </c>
      <c r="I36" s="336">
        <f t="shared" si="4"/>
        <v>1582790</v>
      </c>
    </row>
    <row r="37" spans="1:9">
      <c r="A37" s="370" t="s">
        <v>263</v>
      </c>
      <c r="B37" s="332">
        <v>500</v>
      </c>
      <c r="C37" s="349" t="s">
        <v>338</v>
      </c>
      <c r="D37" s="333"/>
      <c r="E37" s="338" t="s">
        <v>342</v>
      </c>
      <c r="F37" s="339" t="s">
        <v>296</v>
      </c>
      <c r="G37" s="336">
        <v>30398</v>
      </c>
      <c r="H37" s="336">
        <v>18297</v>
      </c>
      <c r="I37" s="336">
        <f t="shared" si="4"/>
        <v>12101</v>
      </c>
    </row>
    <row r="38" spans="1:9" ht="15.75" thickBot="1">
      <c r="A38" s="370"/>
      <c r="B38" s="332"/>
      <c r="C38" s="332"/>
      <c r="D38" s="340" t="s">
        <v>279</v>
      </c>
      <c r="E38" s="341"/>
      <c r="F38" s="342"/>
      <c r="G38" s="343">
        <f>SUM(G28:G37)</f>
        <v>7413438</v>
      </c>
      <c r="H38" s="343">
        <f>SUM(H28:H37)</f>
        <v>4555638</v>
      </c>
      <c r="I38" s="343">
        <f>SUM(I28:I37)</f>
        <v>2857800</v>
      </c>
    </row>
    <row r="39" spans="1:9" ht="15.75" thickTop="1">
      <c r="A39" s="372"/>
      <c r="B39" s="332"/>
      <c r="C39" s="332"/>
      <c r="D39" s="337"/>
      <c r="E39" s="344"/>
      <c r="F39" s="345"/>
      <c r="G39" s="336"/>
      <c r="H39" s="336"/>
      <c r="I39" s="336"/>
    </row>
    <row r="40" spans="1:9">
      <c r="A40" s="369" t="s">
        <v>32</v>
      </c>
      <c r="B40" s="332"/>
      <c r="C40" s="332"/>
      <c r="D40" s="333"/>
      <c r="E40" s="334"/>
      <c r="F40" s="335"/>
      <c r="G40" s="336"/>
      <c r="H40" s="336"/>
      <c r="I40" s="336"/>
    </row>
    <row r="41" spans="1:9">
      <c r="A41" s="370" t="s">
        <v>141</v>
      </c>
      <c r="B41" s="332">
        <v>500</v>
      </c>
      <c r="C41" s="332">
        <v>342</v>
      </c>
      <c r="D41" s="352"/>
      <c r="E41" s="338" t="s">
        <v>149</v>
      </c>
      <c r="F41" s="339" t="s">
        <v>143</v>
      </c>
      <c r="G41" s="336">
        <v>1000000</v>
      </c>
      <c r="H41" s="336">
        <v>983987</v>
      </c>
      <c r="I41" s="336">
        <f t="shared" ref="I41:I49" si="5">+G41-H41</f>
        <v>16013</v>
      </c>
    </row>
    <row r="42" spans="1:9">
      <c r="A42" s="370" t="s">
        <v>141</v>
      </c>
      <c r="B42" s="332">
        <v>500</v>
      </c>
      <c r="C42" s="332">
        <v>343</v>
      </c>
      <c r="D42" s="352"/>
      <c r="E42" s="338" t="s">
        <v>150</v>
      </c>
      <c r="F42" s="339" t="s">
        <v>143</v>
      </c>
      <c r="G42" s="336">
        <v>1422763</v>
      </c>
      <c r="H42" s="336">
        <v>1368301</v>
      </c>
      <c r="I42" s="336">
        <f t="shared" si="5"/>
        <v>54462</v>
      </c>
    </row>
    <row r="43" spans="1:9">
      <c r="A43" s="370" t="s">
        <v>141</v>
      </c>
      <c r="B43" s="332">
        <v>500</v>
      </c>
      <c r="C43" s="332">
        <v>344</v>
      </c>
      <c r="D43" s="352"/>
      <c r="E43" s="338" t="s">
        <v>147</v>
      </c>
      <c r="F43" s="339" t="s">
        <v>143</v>
      </c>
      <c r="G43" s="336">
        <v>300000</v>
      </c>
      <c r="H43" s="336">
        <v>299600</v>
      </c>
      <c r="I43" s="336">
        <f t="shared" si="5"/>
        <v>400</v>
      </c>
    </row>
    <row r="44" spans="1:9">
      <c r="A44" s="370" t="s">
        <v>203</v>
      </c>
      <c r="B44" s="332">
        <v>500</v>
      </c>
      <c r="C44" s="332">
        <v>345</v>
      </c>
      <c r="D44" s="352"/>
      <c r="E44" s="338" t="s">
        <v>204</v>
      </c>
      <c r="F44" s="339" t="s">
        <v>202</v>
      </c>
      <c r="G44" s="336">
        <v>476843</v>
      </c>
      <c r="H44" s="336">
        <v>193432</v>
      </c>
      <c r="I44" s="336">
        <f t="shared" si="5"/>
        <v>283411</v>
      </c>
    </row>
    <row r="45" spans="1:9">
      <c r="A45" s="370" t="s">
        <v>203</v>
      </c>
      <c r="B45" s="332">
        <v>500</v>
      </c>
      <c r="C45" s="332">
        <v>347</v>
      </c>
      <c r="D45" s="352"/>
      <c r="E45" s="338" t="s">
        <v>206</v>
      </c>
      <c r="F45" s="339" t="s">
        <v>202</v>
      </c>
      <c r="G45" s="336">
        <v>3927502</v>
      </c>
      <c r="H45" s="336">
        <v>3320314</v>
      </c>
      <c r="I45" s="336">
        <f t="shared" si="5"/>
        <v>607188</v>
      </c>
    </row>
    <row r="46" spans="1:9">
      <c r="A46" s="370" t="s">
        <v>203</v>
      </c>
      <c r="B46" s="332">
        <v>500</v>
      </c>
      <c r="C46" s="332">
        <v>348</v>
      </c>
      <c r="D46" s="352"/>
      <c r="E46" s="338" t="s">
        <v>207</v>
      </c>
      <c r="F46" s="339" t="s">
        <v>202</v>
      </c>
      <c r="G46" s="336">
        <v>1000000</v>
      </c>
      <c r="H46" s="336">
        <v>911563</v>
      </c>
      <c r="I46" s="336">
        <f t="shared" si="5"/>
        <v>88437</v>
      </c>
    </row>
    <row r="47" spans="1:9">
      <c r="A47" s="370" t="s">
        <v>203</v>
      </c>
      <c r="B47" s="332">
        <v>500</v>
      </c>
      <c r="C47" s="332">
        <v>349</v>
      </c>
      <c r="D47" s="352"/>
      <c r="E47" s="338" t="s">
        <v>205</v>
      </c>
      <c r="F47" s="339" t="s">
        <v>202</v>
      </c>
      <c r="G47" s="336">
        <v>6976000</v>
      </c>
      <c r="H47" s="336">
        <v>6940775</v>
      </c>
      <c r="I47" s="336">
        <f t="shared" si="5"/>
        <v>35225</v>
      </c>
    </row>
    <row r="48" spans="1:9">
      <c r="A48" s="370" t="s">
        <v>263</v>
      </c>
      <c r="B48" s="332">
        <v>500</v>
      </c>
      <c r="C48" s="332">
        <v>350</v>
      </c>
      <c r="D48" s="352"/>
      <c r="E48" s="338" t="s">
        <v>450</v>
      </c>
      <c r="F48" s="339" t="s">
        <v>296</v>
      </c>
      <c r="G48" s="336">
        <v>11340</v>
      </c>
      <c r="H48" s="336"/>
      <c r="I48" s="336">
        <f t="shared" si="5"/>
        <v>11340</v>
      </c>
    </row>
    <row r="49" spans="1:9">
      <c r="A49" s="370" t="s">
        <v>263</v>
      </c>
      <c r="B49" s="332">
        <v>500</v>
      </c>
      <c r="C49" s="332">
        <v>351</v>
      </c>
      <c r="D49" s="352"/>
      <c r="E49" s="338" t="s">
        <v>300</v>
      </c>
      <c r="F49" s="339" t="s">
        <v>296</v>
      </c>
      <c r="G49" s="336">
        <v>958815</v>
      </c>
      <c r="H49" s="336">
        <v>30836</v>
      </c>
      <c r="I49" s="336">
        <f t="shared" si="5"/>
        <v>927979</v>
      </c>
    </row>
    <row r="50" spans="1:9">
      <c r="A50" s="370" t="s">
        <v>263</v>
      </c>
      <c r="B50" s="332">
        <v>500</v>
      </c>
      <c r="C50" s="332">
        <v>352</v>
      </c>
      <c r="D50" s="352"/>
      <c r="E50" s="338" t="s">
        <v>301</v>
      </c>
      <c r="F50" s="339" t="s">
        <v>296</v>
      </c>
      <c r="G50" s="336">
        <v>669483</v>
      </c>
      <c r="H50" s="336">
        <v>47522</v>
      </c>
      <c r="I50" s="336">
        <f t="shared" ref="I50" si="6">+G50-H50</f>
        <v>621961</v>
      </c>
    </row>
    <row r="51" spans="1:9" ht="15.75" thickBot="1">
      <c r="A51" s="370"/>
      <c r="B51" s="332"/>
      <c r="C51" s="332"/>
      <c r="D51" s="340" t="s">
        <v>275</v>
      </c>
      <c r="E51" s="341"/>
      <c r="F51" s="342"/>
      <c r="G51" s="343">
        <f>SUM(G40:G50)</f>
        <v>16742746</v>
      </c>
      <c r="H51" s="343">
        <f>SUM(H40:H50)</f>
        <v>14096330</v>
      </c>
      <c r="I51" s="343">
        <f>SUM(I40:I50)</f>
        <v>2646416</v>
      </c>
    </row>
    <row r="52" spans="1:9" ht="15.75" thickTop="1">
      <c r="A52" s="370"/>
      <c r="B52" s="332"/>
      <c r="C52" s="332"/>
      <c r="D52" s="352"/>
      <c r="E52" s="338"/>
      <c r="F52" s="345"/>
      <c r="G52" s="336"/>
      <c r="H52" s="336"/>
      <c r="I52" s="336"/>
    </row>
    <row r="53" spans="1:9">
      <c r="A53" s="373" t="s">
        <v>373</v>
      </c>
      <c r="B53" s="333"/>
      <c r="C53" s="333"/>
      <c r="D53" s="333"/>
      <c r="E53" s="334"/>
      <c r="F53" s="335"/>
      <c r="G53" s="336"/>
      <c r="H53" s="336"/>
      <c r="I53" s="336"/>
    </row>
    <row r="54" spans="1:9">
      <c r="A54" s="373"/>
      <c r="B54" s="353" t="s">
        <v>33</v>
      </c>
      <c r="C54" s="333"/>
      <c r="D54" s="333"/>
      <c r="E54" s="333"/>
      <c r="F54" s="335"/>
      <c r="G54" s="336"/>
      <c r="H54" s="336"/>
      <c r="I54" s="336"/>
    </row>
    <row r="55" spans="1:9">
      <c r="A55" s="370" t="s">
        <v>77</v>
      </c>
      <c r="B55" s="332">
        <v>500</v>
      </c>
      <c r="C55" s="332">
        <v>451</v>
      </c>
      <c r="D55" s="332"/>
      <c r="E55" s="334" t="s">
        <v>86</v>
      </c>
      <c r="F55" s="345" t="s">
        <v>81</v>
      </c>
      <c r="G55" s="336">
        <v>23435154</v>
      </c>
      <c r="H55" s="336">
        <v>23378588</v>
      </c>
      <c r="I55" s="336">
        <f t="shared" ref="I55:I69" si="7">+G55-H55</f>
        <v>56566</v>
      </c>
    </row>
    <row r="56" spans="1:9">
      <c r="A56" s="370" t="s">
        <v>141</v>
      </c>
      <c r="B56" s="332">
        <v>500</v>
      </c>
      <c r="C56" s="332">
        <v>456</v>
      </c>
      <c r="D56" s="332"/>
      <c r="E56" s="334" t="s">
        <v>154</v>
      </c>
      <c r="F56" s="339" t="s">
        <v>143</v>
      </c>
      <c r="G56" s="336">
        <v>105000</v>
      </c>
      <c r="H56" s="336">
        <v>40317</v>
      </c>
      <c r="I56" s="336">
        <f t="shared" si="7"/>
        <v>64683</v>
      </c>
    </row>
    <row r="57" spans="1:9">
      <c r="A57" s="370" t="s">
        <v>203</v>
      </c>
      <c r="B57" s="332">
        <v>500</v>
      </c>
      <c r="C57" s="332">
        <v>457</v>
      </c>
      <c r="D57" s="332"/>
      <c r="E57" s="334" t="s">
        <v>208</v>
      </c>
      <c r="F57" s="339" t="s">
        <v>202</v>
      </c>
      <c r="G57" s="336">
        <v>2693061</v>
      </c>
      <c r="H57" s="336">
        <v>2609222</v>
      </c>
      <c r="I57" s="336">
        <f t="shared" si="7"/>
        <v>83839</v>
      </c>
    </row>
    <row r="58" spans="1:9">
      <c r="A58" s="370" t="s">
        <v>203</v>
      </c>
      <c r="B58" s="332">
        <v>500</v>
      </c>
      <c r="C58" s="332">
        <v>458</v>
      </c>
      <c r="D58" s="332"/>
      <c r="E58" s="334" t="s">
        <v>209</v>
      </c>
      <c r="F58" s="339" t="s">
        <v>202</v>
      </c>
      <c r="G58" s="336">
        <v>2301162</v>
      </c>
      <c r="H58" s="336">
        <v>1806025</v>
      </c>
      <c r="I58" s="336">
        <f t="shared" si="7"/>
        <v>495137</v>
      </c>
    </row>
    <row r="59" spans="1:9">
      <c r="A59" s="370" t="s">
        <v>203</v>
      </c>
      <c r="B59" s="332">
        <v>500</v>
      </c>
      <c r="C59" s="332">
        <v>459</v>
      </c>
      <c r="D59" s="332"/>
      <c r="E59" s="334" t="s">
        <v>210</v>
      </c>
      <c r="F59" s="339" t="s">
        <v>202</v>
      </c>
      <c r="G59" s="336">
        <v>14898</v>
      </c>
      <c r="H59" s="336">
        <v>10807</v>
      </c>
      <c r="I59" s="336">
        <f t="shared" si="7"/>
        <v>4091</v>
      </c>
    </row>
    <row r="60" spans="1:9">
      <c r="A60" s="370" t="s">
        <v>203</v>
      </c>
      <c r="B60" s="332">
        <v>500</v>
      </c>
      <c r="C60" s="332">
        <v>460</v>
      </c>
      <c r="D60" s="332"/>
      <c r="E60" s="334" t="s">
        <v>211</v>
      </c>
      <c r="F60" s="339" t="s">
        <v>202</v>
      </c>
      <c r="G60" s="336">
        <v>1477199</v>
      </c>
      <c r="H60" s="336">
        <v>1184653</v>
      </c>
      <c r="I60" s="336">
        <f t="shared" si="7"/>
        <v>292546</v>
      </c>
    </row>
    <row r="61" spans="1:9">
      <c r="A61" s="370" t="s">
        <v>203</v>
      </c>
      <c r="B61" s="332">
        <v>500</v>
      </c>
      <c r="C61" s="332">
        <v>461</v>
      </c>
      <c r="D61" s="332"/>
      <c r="E61" s="334" t="s">
        <v>212</v>
      </c>
      <c r="F61" s="339" t="s">
        <v>202</v>
      </c>
      <c r="G61" s="336">
        <v>1051383</v>
      </c>
      <c r="H61" s="336">
        <v>84816</v>
      </c>
      <c r="I61" s="336">
        <f t="shared" si="7"/>
        <v>966567</v>
      </c>
    </row>
    <row r="62" spans="1:9">
      <c r="A62" s="370" t="s">
        <v>203</v>
      </c>
      <c r="B62" s="332">
        <v>500</v>
      </c>
      <c r="C62" s="332">
        <v>462</v>
      </c>
      <c r="D62" s="332"/>
      <c r="E62" s="334" t="s">
        <v>213</v>
      </c>
      <c r="F62" s="339" t="s">
        <v>202</v>
      </c>
      <c r="G62" s="336">
        <v>1688345</v>
      </c>
      <c r="H62" s="336">
        <v>1385304</v>
      </c>
      <c r="I62" s="336">
        <f t="shared" si="7"/>
        <v>303041</v>
      </c>
    </row>
    <row r="63" spans="1:9">
      <c r="A63" s="370" t="s">
        <v>203</v>
      </c>
      <c r="B63" s="332">
        <v>500</v>
      </c>
      <c r="C63" s="332">
        <v>463</v>
      </c>
      <c r="D63" s="332"/>
      <c r="E63" s="334" t="s">
        <v>214</v>
      </c>
      <c r="F63" s="339" t="s">
        <v>202</v>
      </c>
      <c r="G63" s="336">
        <v>150000</v>
      </c>
      <c r="H63" s="336">
        <v>81669</v>
      </c>
      <c r="I63" s="336">
        <f t="shared" si="7"/>
        <v>68331</v>
      </c>
    </row>
    <row r="64" spans="1:9">
      <c r="A64" s="370" t="s">
        <v>263</v>
      </c>
      <c r="B64" s="332">
        <v>500</v>
      </c>
      <c r="C64" s="332">
        <v>465</v>
      </c>
      <c r="D64" s="332"/>
      <c r="E64" s="338" t="s">
        <v>303</v>
      </c>
      <c r="F64" s="339" t="s">
        <v>296</v>
      </c>
      <c r="G64" s="336">
        <v>3994453</v>
      </c>
      <c r="H64" s="336">
        <v>237832</v>
      </c>
      <c r="I64" s="336">
        <f t="shared" si="7"/>
        <v>3756621</v>
      </c>
    </row>
    <row r="65" spans="1:9">
      <c r="A65" s="370" t="s">
        <v>263</v>
      </c>
      <c r="B65" s="332">
        <v>500</v>
      </c>
      <c r="C65" s="332">
        <v>466</v>
      </c>
      <c r="D65" s="332"/>
      <c r="E65" s="334" t="s">
        <v>304</v>
      </c>
      <c r="F65" s="339" t="s">
        <v>296</v>
      </c>
      <c r="G65" s="336">
        <v>1014664</v>
      </c>
      <c r="H65" s="336">
        <v>22318</v>
      </c>
      <c r="I65" s="336">
        <f t="shared" si="7"/>
        <v>992346</v>
      </c>
    </row>
    <row r="66" spans="1:9">
      <c r="A66" s="370" t="s">
        <v>263</v>
      </c>
      <c r="B66" s="332">
        <v>500</v>
      </c>
      <c r="C66" s="332">
        <v>468</v>
      </c>
      <c r="D66" s="332"/>
      <c r="E66" s="334" t="s">
        <v>451</v>
      </c>
      <c r="F66" s="339" t="s">
        <v>296</v>
      </c>
      <c r="G66" s="336">
        <v>35933</v>
      </c>
      <c r="H66" s="336"/>
      <c r="I66" s="336">
        <f t="shared" si="7"/>
        <v>35933</v>
      </c>
    </row>
    <row r="67" spans="1:9">
      <c r="A67" s="370" t="s">
        <v>263</v>
      </c>
      <c r="B67" s="332">
        <v>500</v>
      </c>
      <c r="C67" s="332">
        <v>469</v>
      </c>
      <c r="D67" s="332"/>
      <c r="E67" s="334" t="s">
        <v>452</v>
      </c>
      <c r="F67" s="339" t="s">
        <v>296</v>
      </c>
      <c r="G67" s="336">
        <v>500000</v>
      </c>
      <c r="H67" s="336"/>
      <c r="I67" s="336">
        <f t="shared" si="7"/>
        <v>500000</v>
      </c>
    </row>
    <row r="68" spans="1:9">
      <c r="A68" s="370" t="s">
        <v>263</v>
      </c>
      <c r="B68" s="332">
        <v>500</v>
      </c>
      <c r="C68" s="332">
        <v>470</v>
      </c>
      <c r="D68" s="332"/>
      <c r="E68" s="338" t="s">
        <v>307</v>
      </c>
      <c r="F68" s="339" t="s">
        <v>296</v>
      </c>
      <c r="G68" s="336">
        <v>176065</v>
      </c>
      <c r="H68" s="336">
        <v>26801</v>
      </c>
      <c r="I68" s="336">
        <f t="shared" si="7"/>
        <v>149264</v>
      </c>
    </row>
    <row r="69" spans="1:9">
      <c r="A69" s="370" t="s">
        <v>263</v>
      </c>
      <c r="B69" s="332">
        <v>500</v>
      </c>
      <c r="C69" s="332">
        <v>471</v>
      </c>
      <c r="D69" s="332"/>
      <c r="E69" s="338" t="s">
        <v>308</v>
      </c>
      <c r="F69" s="339" t="s">
        <v>296</v>
      </c>
      <c r="G69" s="336">
        <v>101783</v>
      </c>
      <c r="H69" s="336">
        <v>16182</v>
      </c>
      <c r="I69" s="336">
        <f t="shared" si="7"/>
        <v>85601</v>
      </c>
    </row>
    <row r="70" spans="1:9">
      <c r="A70" s="370"/>
      <c r="B70" s="332"/>
      <c r="C70" s="332"/>
      <c r="D70" s="354" t="s">
        <v>273</v>
      </c>
      <c r="E70" s="355"/>
      <c r="F70" s="356"/>
      <c r="G70" s="357">
        <f>SUM(G53:G69)</f>
        <v>38739100</v>
      </c>
      <c r="H70" s="357">
        <f>SUM(H53:H69)</f>
        <v>30884534</v>
      </c>
      <c r="I70" s="357">
        <f>SUM(I53:I69)</f>
        <v>7854566</v>
      </c>
    </row>
    <row r="71" spans="1:9">
      <c r="A71" s="370"/>
      <c r="B71" s="332"/>
      <c r="C71" s="332"/>
      <c r="D71" s="337"/>
      <c r="E71" s="346"/>
      <c r="F71" s="339"/>
      <c r="G71" s="336"/>
      <c r="H71" s="336"/>
      <c r="I71" s="336"/>
    </row>
    <row r="72" spans="1:9">
      <c r="A72" s="369"/>
      <c r="B72" s="337" t="s">
        <v>37</v>
      </c>
      <c r="C72" s="333"/>
      <c r="D72" s="333"/>
      <c r="E72" s="333"/>
      <c r="F72" s="335"/>
      <c r="G72" s="336"/>
      <c r="H72" s="336"/>
      <c r="I72" s="336"/>
    </row>
    <row r="73" spans="1:9">
      <c r="A73" s="370" t="s">
        <v>77</v>
      </c>
      <c r="B73" s="332">
        <v>500</v>
      </c>
      <c r="C73" s="332">
        <v>553</v>
      </c>
      <c r="D73" s="333"/>
      <c r="E73" s="334" t="s">
        <v>88</v>
      </c>
      <c r="F73" s="345" t="s">
        <v>81</v>
      </c>
      <c r="G73" s="336">
        <v>680991</v>
      </c>
      <c r="H73" s="336">
        <v>670216</v>
      </c>
      <c r="I73" s="336">
        <f t="shared" ref="I73:I114" si="8">+G73-H73</f>
        <v>10775</v>
      </c>
    </row>
    <row r="74" spans="1:9">
      <c r="A74" s="370" t="s">
        <v>141</v>
      </c>
      <c r="B74" s="332">
        <v>500</v>
      </c>
      <c r="C74" s="332">
        <v>555</v>
      </c>
      <c r="D74" s="333"/>
      <c r="E74" s="334" t="s">
        <v>155</v>
      </c>
      <c r="F74" s="339" t="s">
        <v>143</v>
      </c>
      <c r="G74" s="336">
        <v>1999177</v>
      </c>
      <c r="H74" s="336">
        <v>1971561</v>
      </c>
      <c r="I74" s="336">
        <f t="shared" si="8"/>
        <v>27616</v>
      </c>
    </row>
    <row r="75" spans="1:9">
      <c r="A75" s="370" t="s">
        <v>141</v>
      </c>
      <c r="B75" s="332">
        <v>500</v>
      </c>
      <c r="C75" s="332">
        <v>556</v>
      </c>
      <c r="D75" s="333"/>
      <c r="E75" s="334" t="s">
        <v>157</v>
      </c>
      <c r="F75" s="339" t="s">
        <v>143</v>
      </c>
      <c r="G75" s="336">
        <v>69104</v>
      </c>
      <c r="H75" s="336">
        <v>15357</v>
      </c>
      <c r="I75" s="336">
        <f t="shared" si="8"/>
        <v>53747</v>
      </c>
    </row>
    <row r="76" spans="1:9">
      <c r="A76" s="370" t="s">
        <v>141</v>
      </c>
      <c r="B76" s="332">
        <v>500</v>
      </c>
      <c r="C76" s="332">
        <v>557</v>
      </c>
      <c r="D76" s="333"/>
      <c r="E76" s="334" t="s">
        <v>158</v>
      </c>
      <c r="F76" s="339" t="s">
        <v>143</v>
      </c>
      <c r="G76" s="336">
        <v>40498</v>
      </c>
      <c r="H76" s="336">
        <v>22367</v>
      </c>
      <c r="I76" s="336">
        <f t="shared" si="8"/>
        <v>18131</v>
      </c>
    </row>
    <row r="77" spans="1:9">
      <c r="A77" s="370" t="s">
        <v>141</v>
      </c>
      <c r="B77" s="332">
        <v>500</v>
      </c>
      <c r="C77" s="332">
        <v>558</v>
      </c>
      <c r="D77" s="333"/>
      <c r="E77" s="334" t="s">
        <v>159</v>
      </c>
      <c r="F77" s="339" t="s">
        <v>143</v>
      </c>
      <c r="G77" s="336">
        <v>91982</v>
      </c>
      <c r="H77" s="336">
        <v>50918</v>
      </c>
      <c r="I77" s="336">
        <f t="shared" si="8"/>
        <v>41064</v>
      </c>
    </row>
    <row r="78" spans="1:9">
      <c r="A78" s="370" t="s">
        <v>141</v>
      </c>
      <c r="B78" s="332">
        <v>500</v>
      </c>
      <c r="C78" s="332">
        <v>560</v>
      </c>
      <c r="D78" s="333"/>
      <c r="E78" s="334" t="s">
        <v>161</v>
      </c>
      <c r="F78" s="339" t="s">
        <v>143</v>
      </c>
      <c r="G78" s="336">
        <v>335022</v>
      </c>
      <c r="H78" s="336">
        <v>326779</v>
      </c>
      <c r="I78" s="336">
        <f t="shared" si="8"/>
        <v>8243</v>
      </c>
    </row>
    <row r="79" spans="1:9">
      <c r="A79" s="370" t="s">
        <v>141</v>
      </c>
      <c r="B79" s="332">
        <v>500</v>
      </c>
      <c r="C79" s="332">
        <v>561</v>
      </c>
      <c r="D79" s="333"/>
      <c r="E79" s="334" t="s">
        <v>162</v>
      </c>
      <c r="F79" s="339" t="s">
        <v>143</v>
      </c>
      <c r="G79" s="336">
        <v>721707</v>
      </c>
      <c r="H79" s="336">
        <v>720667</v>
      </c>
      <c r="I79" s="336">
        <f t="shared" si="8"/>
        <v>1040</v>
      </c>
    </row>
    <row r="80" spans="1:9">
      <c r="A80" s="370" t="s">
        <v>141</v>
      </c>
      <c r="B80" s="332">
        <v>500</v>
      </c>
      <c r="C80" s="332">
        <v>563</v>
      </c>
      <c r="D80" s="333"/>
      <c r="E80" s="334" t="s">
        <v>164</v>
      </c>
      <c r="F80" s="339" t="s">
        <v>143</v>
      </c>
      <c r="G80" s="336">
        <v>136467</v>
      </c>
      <c r="H80" s="336">
        <v>134347</v>
      </c>
      <c r="I80" s="336">
        <f t="shared" si="8"/>
        <v>2120</v>
      </c>
    </row>
    <row r="81" spans="1:9">
      <c r="A81" s="370" t="s">
        <v>141</v>
      </c>
      <c r="B81" s="332">
        <v>500</v>
      </c>
      <c r="C81" s="332">
        <v>564</v>
      </c>
      <c r="D81" s="333"/>
      <c r="E81" s="334" t="s">
        <v>165</v>
      </c>
      <c r="F81" s="339" t="s">
        <v>143</v>
      </c>
      <c r="G81" s="336">
        <v>75829</v>
      </c>
      <c r="H81" s="336">
        <v>42658</v>
      </c>
      <c r="I81" s="336">
        <f t="shared" si="8"/>
        <v>33171</v>
      </c>
    </row>
    <row r="82" spans="1:9">
      <c r="A82" s="370" t="s">
        <v>141</v>
      </c>
      <c r="B82" s="332">
        <v>500</v>
      </c>
      <c r="C82" s="332">
        <v>565</v>
      </c>
      <c r="D82" s="333"/>
      <c r="E82" s="334" t="s">
        <v>166</v>
      </c>
      <c r="F82" s="339" t="s">
        <v>143</v>
      </c>
      <c r="G82" s="336">
        <v>190551</v>
      </c>
      <c r="H82" s="336">
        <v>174156</v>
      </c>
      <c r="I82" s="336">
        <f t="shared" si="8"/>
        <v>16395</v>
      </c>
    </row>
    <row r="83" spans="1:9">
      <c r="A83" s="370" t="s">
        <v>141</v>
      </c>
      <c r="B83" s="332">
        <v>500</v>
      </c>
      <c r="C83" s="332">
        <v>566</v>
      </c>
      <c r="D83" s="333"/>
      <c r="E83" s="334" t="s">
        <v>167</v>
      </c>
      <c r="F83" s="339" t="s">
        <v>143</v>
      </c>
      <c r="G83" s="336">
        <v>100000</v>
      </c>
      <c r="H83" s="336"/>
      <c r="I83" s="336">
        <f t="shared" si="8"/>
        <v>100000</v>
      </c>
    </row>
    <row r="84" spans="1:9">
      <c r="A84" s="370" t="s">
        <v>141</v>
      </c>
      <c r="B84" s="332">
        <v>500</v>
      </c>
      <c r="C84" s="332">
        <v>567</v>
      </c>
      <c r="D84" s="333"/>
      <c r="E84" s="334" t="s">
        <v>168</v>
      </c>
      <c r="F84" s="339" t="s">
        <v>143</v>
      </c>
      <c r="G84" s="336">
        <v>2044680</v>
      </c>
      <c r="H84" s="336">
        <v>919915</v>
      </c>
      <c r="I84" s="336">
        <f t="shared" si="8"/>
        <v>1124765</v>
      </c>
    </row>
    <row r="85" spans="1:9">
      <c r="A85" s="370" t="s">
        <v>141</v>
      </c>
      <c r="B85" s="332">
        <v>500</v>
      </c>
      <c r="C85" s="332">
        <v>568</v>
      </c>
      <c r="D85" s="333"/>
      <c r="E85" s="334" t="s">
        <v>169</v>
      </c>
      <c r="F85" s="339" t="s">
        <v>143</v>
      </c>
      <c r="G85" s="336">
        <v>443628</v>
      </c>
      <c r="H85" s="336">
        <v>300149</v>
      </c>
      <c r="I85" s="336">
        <f t="shared" si="8"/>
        <v>143479</v>
      </c>
    </row>
    <row r="86" spans="1:9">
      <c r="A86" s="370" t="s">
        <v>141</v>
      </c>
      <c r="B86" s="332">
        <v>500</v>
      </c>
      <c r="C86" s="332">
        <v>569</v>
      </c>
      <c r="D86" s="333"/>
      <c r="E86" s="334" t="s">
        <v>453</v>
      </c>
      <c r="F86" s="339" t="s">
        <v>143</v>
      </c>
      <c r="G86" s="336">
        <v>365000</v>
      </c>
      <c r="H86" s="336"/>
      <c r="I86" s="336">
        <f t="shared" si="8"/>
        <v>365000</v>
      </c>
    </row>
    <row r="87" spans="1:9">
      <c r="A87" s="370" t="s">
        <v>141</v>
      </c>
      <c r="B87" s="332">
        <v>500</v>
      </c>
      <c r="C87" s="332">
        <v>573</v>
      </c>
      <c r="D87" s="333"/>
      <c r="E87" s="334" t="s">
        <v>156</v>
      </c>
      <c r="F87" s="339" t="s">
        <v>143</v>
      </c>
      <c r="G87" s="336">
        <v>228684</v>
      </c>
      <c r="H87" s="336">
        <v>190838</v>
      </c>
      <c r="I87" s="336">
        <f t="shared" si="8"/>
        <v>37846</v>
      </c>
    </row>
    <row r="88" spans="1:9">
      <c r="A88" s="370" t="s">
        <v>203</v>
      </c>
      <c r="B88" s="332">
        <v>500</v>
      </c>
      <c r="C88" s="332">
        <v>574</v>
      </c>
      <c r="D88" s="333"/>
      <c r="E88" s="334" t="s">
        <v>216</v>
      </c>
      <c r="F88" s="339" t="s">
        <v>202</v>
      </c>
      <c r="G88" s="336">
        <v>1935856</v>
      </c>
      <c r="H88" s="336">
        <v>2046622</v>
      </c>
      <c r="I88" s="336">
        <f t="shared" si="8"/>
        <v>-110766</v>
      </c>
    </row>
    <row r="89" spans="1:9">
      <c r="A89" s="370" t="s">
        <v>203</v>
      </c>
      <c r="B89" s="332">
        <v>500</v>
      </c>
      <c r="C89" s="332" t="s">
        <v>417</v>
      </c>
      <c r="D89" s="333"/>
      <c r="E89" s="334" t="s">
        <v>364</v>
      </c>
      <c r="F89" s="339" t="s">
        <v>202</v>
      </c>
      <c r="G89" s="336">
        <v>276845</v>
      </c>
      <c r="H89" s="336">
        <v>17277</v>
      </c>
      <c r="I89" s="336">
        <f t="shared" si="8"/>
        <v>259568</v>
      </c>
    </row>
    <row r="90" spans="1:9">
      <c r="A90" s="370" t="s">
        <v>203</v>
      </c>
      <c r="B90" s="332">
        <v>500</v>
      </c>
      <c r="C90" s="332">
        <v>576</v>
      </c>
      <c r="D90" s="333"/>
      <c r="E90" s="334" t="s">
        <v>217</v>
      </c>
      <c r="F90" s="339" t="s">
        <v>202</v>
      </c>
      <c r="G90" s="336">
        <v>28923</v>
      </c>
      <c r="H90" s="336">
        <v>2005</v>
      </c>
      <c r="I90" s="336">
        <f t="shared" si="8"/>
        <v>26918</v>
      </c>
    </row>
    <row r="91" spans="1:9">
      <c r="A91" s="370" t="s">
        <v>203</v>
      </c>
      <c r="B91" s="332">
        <v>500</v>
      </c>
      <c r="C91" s="332">
        <v>577</v>
      </c>
      <c r="D91" s="333"/>
      <c r="E91" s="334" t="s">
        <v>218</v>
      </c>
      <c r="F91" s="339" t="s">
        <v>202</v>
      </c>
      <c r="G91" s="336">
        <v>38648</v>
      </c>
      <c r="H91" s="336">
        <v>10209</v>
      </c>
      <c r="I91" s="336">
        <f t="shared" si="8"/>
        <v>28439</v>
      </c>
    </row>
    <row r="92" spans="1:9">
      <c r="A92" s="370" t="s">
        <v>203</v>
      </c>
      <c r="B92" s="332">
        <v>500</v>
      </c>
      <c r="C92" s="332">
        <v>278</v>
      </c>
      <c r="D92" s="333"/>
      <c r="E92" s="334" t="s">
        <v>219</v>
      </c>
      <c r="F92" s="339" t="s">
        <v>202</v>
      </c>
      <c r="G92" s="336">
        <v>168</v>
      </c>
      <c r="H92" s="336"/>
      <c r="I92" s="336">
        <f t="shared" si="8"/>
        <v>168</v>
      </c>
    </row>
    <row r="93" spans="1:9">
      <c r="A93" s="370" t="s">
        <v>203</v>
      </c>
      <c r="B93" s="332">
        <v>500</v>
      </c>
      <c r="C93" s="332">
        <v>579</v>
      </c>
      <c r="D93" s="333"/>
      <c r="E93" s="334" t="s">
        <v>220</v>
      </c>
      <c r="F93" s="339" t="s">
        <v>202</v>
      </c>
      <c r="G93" s="336">
        <v>171893</v>
      </c>
      <c r="H93" s="336">
        <v>35926</v>
      </c>
      <c r="I93" s="336">
        <f t="shared" si="8"/>
        <v>135967</v>
      </c>
    </row>
    <row r="94" spans="1:9">
      <c r="A94" s="370" t="s">
        <v>203</v>
      </c>
      <c r="B94" s="332">
        <v>500</v>
      </c>
      <c r="C94" s="332">
        <v>580</v>
      </c>
      <c r="D94" s="333"/>
      <c r="E94" s="334" t="s">
        <v>221</v>
      </c>
      <c r="F94" s="339" t="s">
        <v>202</v>
      </c>
      <c r="G94" s="336">
        <v>556118</v>
      </c>
      <c r="H94" s="336">
        <v>373226</v>
      </c>
      <c r="I94" s="336">
        <f t="shared" si="8"/>
        <v>182892</v>
      </c>
    </row>
    <row r="95" spans="1:9">
      <c r="A95" s="370" t="s">
        <v>203</v>
      </c>
      <c r="B95" s="332">
        <v>500</v>
      </c>
      <c r="C95" s="332">
        <v>581</v>
      </c>
      <c r="D95" s="333"/>
      <c r="E95" s="334" t="s">
        <v>222</v>
      </c>
      <c r="F95" s="339" t="s">
        <v>202</v>
      </c>
      <c r="G95" s="336">
        <v>321462</v>
      </c>
      <c r="H95" s="336">
        <v>296626</v>
      </c>
      <c r="I95" s="336">
        <f t="shared" si="8"/>
        <v>24836</v>
      </c>
    </row>
    <row r="96" spans="1:9">
      <c r="A96" s="370" t="s">
        <v>203</v>
      </c>
      <c r="B96" s="332">
        <v>500</v>
      </c>
      <c r="C96" s="332">
        <v>582</v>
      </c>
      <c r="D96" s="333"/>
      <c r="E96" s="334" t="s">
        <v>223</v>
      </c>
      <c r="F96" s="339" t="s">
        <v>202</v>
      </c>
      <c r="G96" s="336">
        <v>20458</v>
      </c>
      <c r="H96" s="336">
        <v>17648</v>
      </c>
      <c r="I96" s="336">
        <f t="shared" si="8"/>
        <v>2810</v>
      </c>
    </row>
    <row r="97" spans="1:9">
      <c r="A97" s="370" t="s">
        <v>203</v>
      </c>
      <c r="B97" s="332">
        <v>500</v>
      </c>
      <c r="C97" s="332">
        <v>583</v>
      </c>
      <c r="D97" s="333"/>
      <c r="E97" s="334" t="s">
        <v>224</v>
      </c>
      <c r="F97" s="339" t="s">
        <v>202</v>
      </c>
      <c r="G97" s="336">
        <v>320</v>
      </c>
      <c r="H97" s="336"/>
      <c r="I97" s="336">
        <f t="shared" si="8"/>
        <v>320</v>
      </c>
    </row>
    <row r="98" spans="1:9">
      <c r="A98" s="370" t="s">
        <v>203</v>
      </c>
      <c r="B98" s="332">
        <v>500</v>
      </c>
      <c r="C98" s="332">
        <v>584</v>
      </c>
      <c r="D98" s="333"/>
      <c r="E98" s="334" t="s">
        <v>225</v>
      </c>
      <c r="F98" s="339" t="s">
        <v>202</v>
      </c>
      <c r="G98" s="336">
        <v>374654</v>
      </c>
      <c r="H98" s="336"/>
      <c r="I98" s="336">
        <f t="shared" si="8"/>
        <v>374654</v>
      </c>
    </row>
    <row r="99" spans="1:9">
      <c r="A99" s="370" t="s">
        <v>203</v>
      </c>
      <c r="B99" s="332">
        <v>500</v>
      </c>
      <c r="C99" s="332">
        <v>585</v>
      </c>
      <c r="D99" s="333"/>
      <c r="E99" s="334" t="s">
        <v>226</v>
      </c>
      <c r="F99" s="339" t="s">
        <v>202</v>
      </c>
      <c r="G99" s="336">
        <v>226000</v>
      </c>
      <c r="H99" s="336">
        <v>142855</v>
      </c>
      <c r="I99" s="336">
        <f t="shared" si="8"/>
        <v>83145</v>
      </c>
    </row>
    <row r="100" spans="1:9">
      <c r="A100" s="370" t="s">
        <v>203</v>
      </c>
      <c r="B100" s="332">
        <v>500</v>
      </c>
      <c r="C100" s="332">
        <v>586</v>
      </c>
      <c r="D100" s="333"/>
      <c r="E100" s="334" t="s">
        <v>227</v>
      </c>
      <c r="F100" s="339" t="s">
        <v>202</v>
      </c>
      <c r="G100" s="336">
        <v>1466434</v>
      </c>
      <c r="H100" s="336">
        <v>124979</v>
      </c>
      <c r="I100" s="336">
        <f t="shared" si="8"/>
        <v>1341455</v>
      </c>
    </row>
    <row r="101" spans="1:9">
      <c r="A101" s="370" t="s">
        <v>203</v>
      </c>
      <c r="B101" s="332">
        <v>500</v>
      </c>
      <c r="C101" s="332">
        <v>587</v>
      </c>
      <c r="D101" s="333"/>
      <c r="E101" s="334" t="s">
        <v>228</v>
      </c>
      <c r="F101" s="339" t="s">
        <v>202</v>
      </c>
      <c r="G101" s="336">
        <v>548528</v>
      </c>
      <c r="H101" s="336">
        <v>191618</v>
      </c>
      <c r="I101" s="336">
        <f t="shared" si="8"/>
        <v>356910</v>
      </c>
    </row>
    <row r="102" spans="1:9">
      <c r="A102" s="370" t="s">
        <v>203</v>
      </c>
      <c r="B102" s="332">
        <v>500</v>
      </c>
      <c r="C102" s="332">
        <v>588</v>
      </c>
      <c r="D102" s="333"/>
      <c r="E102" s="334" t="s">
        <v>229</v>
      </c>
      <c r="F102" s="339" t="s">
        <v>202</v>
      </c>
      <c r="G102" s="336">
        <v>421070</v>
      </c>
      <c r="H102" s="336">
        <v>520418</v>
      </c>
      <c r="I102" s="336">
        <f t="shared" si="8"/>
        <v>-99348</v>
      </c>
    </row>
    <row r="103" spans="1:9">
      <c r="A103" s="370" t="s">
        <v>203</v>
      </c>
      <c r="B103" s="332">
        <v>500</v>
      </c>
      <c r="C103" s="332">
        <v>589</v>
      </c>
      <c r="D103" s="333"/>
      <c r="E103" s="334" t="s">
        <v>230</v>
      </c>
      <c r="F103" s="339" t="s">
        <v>202</v>
      </c>
      <c r="G103" s="336">
        <v>297395</v>
      </c>
      <c r="H103" s="336">
        <v>242325</v>
      </c>
      <c r="I103" s="336">
        <f t="shared" si="8"/>
        <v>55070</v>
      </c>
    </row>
    <row r="104" spans="1:9">
      <c r="A104" s="370" t="s">
        <v>203</v>
      </c>
      <c r="B104" s="332">
        <v>500</v>
      </c>
      <c r="C104" s="332">
        <v>591</v>
      </c>
      <c r="D104" s="333"/>
      <c r="E104" s="334" t="s">
        <v>232</v>
      </c>
      <c r="F104" s="339" t="s">
        <v>202</v>
      </c>
      <c r="G104" s="336">
        <v>103457</v>
      </c>
      <c r="H104" s="336">
        <v>53539</v>
      </c>
      <c r="I104" s="336">
        <f t="shared" si="8"/>
        <v>49918</v>
      </c>
    </row>
    <row r="105" spans="1:9">
      <c r="A105" s="370" t="s">
        <v>203</v>
      </c>
      <c r="B105" s="332">
        <v>500</v>
      </c>
      <c r="C105" s="332">
        <v>594</v>
      </c>
      <c r="D105" s="333"/>
      <c r="E105" s="334" t="s">
        <v>235</v>
      </c>
      <c r="F105" s="339" t="s">
        <v>202</v>
      </c>
      <c r="G105" s="336">
        <v>107656</v>
      </c>
      <c r="H105" s="336">
        <v>103991</v>
      </c>
      <c r="I105" s="336">
        <f t="shared" si="8"/>
        <v>3665</v>
      </c>
    </row>
    <row r="106" spans="1:9">
      <c r="A106" s="370" t="s">
        <v>263</v>
      </c>
      <c r="B106" s="332">
        <v>500</v>
      </c>
      <c r="C106" s="332">
        <v>501</v>
      </c>
      <c r="D106" s="333"/>
      <c r="E106" s="314" t="s">
        <v>310</v>
      </c>
      <c r="F106" s="339" t="s">
        <v>296</v>
      </c>
      <c r="G106" s="336">
        <v>6792</v>
      </c>
      <c r="H106" s="336"/>
      <c r="I106" s="336">
        <f t="shared" si="8"/>
        <v>6792</v>
      </c>
    </row>
    <row r="107" spans="1:9">
      <c r="A107" s="370" t="s">
        <v>263</v>
      </c>
      <c r="B107" s="332">
        <v>500</v>
      </c>
      <c r="C107" s="332">
        <v>502</v>
      </c>
      <c r="D107" s="333"/>
      <c r="E107" s="314" t="s">
        <v>311</v>
      </c>
      <c r="F107" s="339" t="s">
        <v>296</v>
      </c>
      <c r="G107" s="336">
        <v>137034</v>
      </c>
      <c r="H107" s="336"/>
      <c r="I107" s="336">
        <f t="shared" si="8"/>
        <v>137034</v>
      </c>
    </row>
    <row r="108" spans="1:9">
      <c r="A108" s="370" t="s">
        <v>263</v>
      </c>
      <c r="B108" s="332">
        <v>500</v>
      </c>
      <c r="C108" s="332">
        <v>503</v>
      </c>
      <c r="D108" s="333"/>
      <c r="E108" s="314" t="s">
        <v>312</v>
      </c>
      <c r="F108" s="339" t="s">
        <v>296</v>
      </c>
      <c r="G108" s="336">
        <v>42897</v>
      </c>
      <c r="H108" s="336"/>
      <c r="I108" s="336">
        <f t="shared" si="8"/>
        <v>42897</v>
      </c>
    </row>
    <row r="109" spans="1:9">
      <c r="A109" s="370" t="s">
        <v>263</v>
      </c>
      <c r="B109" s="332">
        <v>500</v>
      </c>
      <c r="C109" s="332">
        <v>504</v>
      </c>
      <c r="D109" s="333"/>
      <c r="E109" s="338" t="s">
        <v>313</v>
      </c>
      <c r="F109" s="339" t="s">
        <v>296</v>
      </c>
      <c r="G109" s="336">
        <v>731011</v>
      </c>
      <c r="H109" s="336">
        <v>1314</v>
      </c>
      <c r="I109" s="336">
        <f t="shared" si="8"/>
        <v>729697</v>
      </c>
    </row>
    <row r="110" spans="1:9">
      <c r="A110" s="374" t="s">
        <v>263</v>
      </c>
      <c r="B110" s="358">
        <v>500</v>
      </c>
      <c r="C110" s="358">
        <v>506</v>
      </c>
      <c r="D110" s="314"/>
      <c r="E110" s="314" t="s">
        <v>315</v>
      </c>
      <c r="F110" s="339" t="s">
        <v>296</v>
      </c>
      <c r="G110" s="336">
        <v>7214</v>
      </c>
      <c r="H110" s="336"/>
      <c r="I110" s="336">
        <f t="shared" si="8"/>
        <v>7214</v>
      </c>
    </row>
    <row r="111" spans="1:9">
      <c r="A111" s="374" t="s">
        <v>263</v>
      </c>
      <c r="B111" s="358">
        <v>500</v>
      </c>
      <c r="C111" s="358">
        <v>508</v>
      </c>
      <c r="D111" s="314"/>
      <c r="E111" s="314" t="s">
        <v>317</v>
      </c>
      <c r="F111" s="339" t="s">
        <v>296</v>
      </c>
      <c r="G111" s="336">
        <v>23025</v>
      </c>
      <c r="H111" s="336"/>
      <c r="I111" s="336">
        <f t="shared" si="8"/>
        <v>23025</v>
      </c>
    </row>
    <row r="112" spans="1:9">
      <c r="A112" s="374" t="s">
        <v>263</v>
      </c>
      <c r="B112" s="358">
        <v>500</v>
      </c>
      <c r="C112" s="358">
        <v>509</v>
      </c>
      <c r="D112" s="314"/>
      <c r="E112" s="314" t="s">
        <v>318</v>
      </c>
      <c r="F112" s="339" t="s">
        <v>296</v>
      </c>
      <c r="G112" s="336">
        <v>557411</v>
      </c>
      <c r="H112" s="336"/>
      <c r="I112" s="336">
        <f t="shared" si="8"/>
        <v>557411</v>
      </c>
    </row>
    <row r="113" spans="1:9">
      <c r="A113" s="374" t="s">
        <v>263</v>
      </c>
      <c r="B113" s="358">
        <v>500</v>
      </c>
      <c r="C113" s="358">
        <v>512</v>
      </c>
      <c r="D113" s="314"/>
      <c r="E113" s="314" t="s">
        <v>321</v>
      </c>
      <c r="F113" s="339" t="s">
        <v>296</v>
      </c>
      <c r="G113" s="336">
        <v>52545</v>
      </c>
      <c r="H113" s="336"/>
      <c r="I113" s="336">
        <f t="shared" si="8"/>
        <v>52545</v>
      </c>
    </row>
    <row r="114" spans="1:9">
      <c r="A114" s="374" t="s">
        <v>263</v>
      </c>
      <c r="B114" s="358">
        <v>500</v>
      </c>
      <c r="C114" s="358">
        <v>513</v>
      </c>
      <c r="D114" s="314"/>
      <c r="E114" s="314" t="s">
        <v>322</v>
      </c>
      <c r="F114" s="339" t="s">
        <v>296</v>
      </c>
      <c r="G114" s="336">
        <v>10419</v>
      </c>
      <c r="H114" s="336"/>
      <c r="I114" s="336">
        <f t="shared" si="8"/>
        <v>10419</v>
      </c>
    </row>
    <row r="115" spans="1:9">
      <c r="A115" s="370" t="s">
        <v>263</v>
      </c>
      <c r="B115" s="332">
        <v>500</v>
      </c>
      <c r="C115" s="332">
        <v>514</v>
      </c>
      <c r="D115" s="333"/>
      <c r="E115" s="338" t="s">
        <v>323</v>
      </c>
      <c r="F115" s="339" t="s">
        <v>296</v>
      </c>
      <c r="G115" s="336">
        <v>1227212</v>
      </c>
      <c r="H115" s="336">
        <v>12495</v>
      </c>
      <c r="I115" s="336">
        <f>+G115-H115</f>
        <v>1214717</v>
      </c>
    </row>
    <row r="116" spans="1:9">
      <c r="A116" s="370" t="s">
        <v>263</v>
      </c>
      <c r="B116" s="332">
        <v>500</v>
      </c>
      <c r="C116" s="332">
        <v>515</v>
      </c>
      <c r="D116" s="333"/>
      <c r="E116" s="338" t="s">
        <v>324</v>
      </c>
      <c r="F116" s="339" t="s">
        <v>296</v>
      </c>
      <c r="G116" s="336">
        <v>47870</v>
      </c>
      <c r="H116" s="336">
        <v>333680</v>
      </c>
      <c r="I116" s="336">
        <f>+G116-H116</f>
        <v>-285810</v>
      </c>
    </row>
    <row r="117" spans="1:9">
      <c r="A117" s="370"/>
      <c r="B117" s="332"/>
      <c r="C117" s="332"/>
      <c r="D117" s="354" t="s">
        <v>276</v>
      </c>
      <c r="E117" s="355"/>
      <c r="F117" s="356"/>
      <c r="G117" s="357">
        <f>SUM(G72:G116)</f>
        <v>17262635</v>
      </c>
      <c r="H117" s="357">
        <f>SUM(H72:H116)</f>
        <v>10066681</v>
      </c>
      <c r="I117" s="357">
        <f>SUM(I72:I116)</f>
        <v>7195954</v>
      </c>
    </row>
    <row r="118" spans="1:9">
      <c r="A118" s="370"/>
      <c r="B118" s="332"/>
      <c r="C118" s="332"/>
      <c r="D118" s="337"/>
      <c r="E118" s="346"/>
      <c r="F118" s="339"/>
      <c r="G118" s="336"/>
      <c r="H118" s="336"/>
      <c r="I118" s="336"/>
    </row>
    <row r="119" spans="1:9" ht="15.75" thickBot="1">
      <c r="A119" s="370"/>
      <c r="B119" s="332"/>
      <c r="C119" s="332"/>
      <c r="D119" s="359" t="s">
        <v>374</v>
      </c>
      <c r="E119" s="360"/>
      <c r="F119" s="342"/>
      <c r="G119" s="343">
        <f>+G117+G70</f>
        <v>56001735</v>
      </c>
      <c r="H119" s="343">
        <f>+H117+H70</f>
        <v>40951215</v>
      </c>
      <c r="I119" s="343">
        <f>+I117+I70</f>
        <v>15050520</v>
      </c>
    </row>
    <row r="120" spans="1:9" ht="15.75" thickTop="1">
      <c r="A120" s="370"/>
      <c r="B120" s="332"/>
      <c r="C120" s="332"/>
      <c r="D120" s="361"/>
      <c r="E120" s="334"/>
      <c r="F120" s="339"/>
      <c r="G120" s="336"/>
      <c r="H120" s="336"/>
      <c r="I120" s="336"/>
    </row>
    <row r="121" spans="1:9">
      <c r="A121" s="373" t="s">
        <v>41</v>
      </c>
      <c r="B121" s="332"/>
      <c r="C121" s="332"/>
      <c r="D121" s="333"/>
      <c r="E121" s="334"/>
      <c r="F121" s="335"/>
      <c r="G121" s="336"/>
      <c r="H121" s="336"/>
      <c r="I121" s="336"/>
    </row>
    <row r="122" spans="1:9">
      <c r="A122" s="370" t="s">
        <v>141</v>
      </c>
      <c r="B122" s="332">
        <v>500</v>
      </c>
      <c r="C122" s="349" t="s">
        <v>178</v>
      </c>
      <c r="D122" s="333"/>
      <c r="E122" s="334" t="s">
        <v>181</v>
      </c>
      <c r="F122" s="339" t="s">
        <v>143</v>
      </c>
      <c r="G122" s="336">
        <v>1996783</v>
      </c>
      <c r="H122" s="336">
        <v>1970726</v>
      </c>
      <c r="I122" s="336">
        <f t="shared" ref="I122:I134" si="9">+G122-H122</f>
        <v>26057</v>
      </c>
    </row>
    <row r="123" spans="1:9">
      <c r="A123" s="370" t="s">
        <v>141</v>
      </c>
      <c r="B123" s="332">
        <v>500</v>
      </c>
      <c r="C123" s="349" t="s">
        <v>180</v>
      </c>
      <c r="D123" s="333"/>
      <c r="E123" s="334" t="s">
        <v>183</v>
      </c>
      <c r="F123" s="339" t="s">
        <v>143</v>
      </c>
      <c r="G123" s="336">
        <v>453397</v>
      </c>
      <c r="H123" s="336">
        <v>311813</v>
      </c>
      <c r="I123" s="336">
        <f t="shared" si="9"/>
        <v>141584</v>
      </c>
    </row>
    <row r="124" spans="1:9">
      <c r="A124" s="370" t="s">
        <v>203</v>
      </c>
      <c r="B124" s="332">
        <v>500</v>
      </c>
      <c r="C124" s="349" t="s">
        <v>236</v>
      </c>
      <c r="D124" s="333"/>
      <c r="E124" s="334" t="s">
        <v>243</v>
      </c>
      <c r="F124" s="339" t="s">
        <v>202</v>
      </c>
      <c r="G124" s="336">
        <v>13533460</v>
      </c>
      <c r="H124" s="336">
        <v>12475518</v>
      </c>
      <c r="I124" s="336">
        <f t="shared" si="9"/>
        <v>1057942</v>
      </c>
    </row>
    <row r="125" spans="1:9">
      <c r="A125" s="370" t="s">
        <v>203</v>
      </c>
      <c r="B125" s="332">
        <v>500</v>
      </c>
      <c r="C125" s="349" t="s">
        <v>237</v>
      </c>
      <c r="D125" s="333"/>
      <c r="E125" s="334" t="s">
        <v>244</v>
      </c>
      <c r="F125" s="339" t="s">
        <v>202</v>
      </c>
      <c r="G125" s="336">
        <v>411409</v>
      </c>
      <c r="H125" s="336">
        <v>165889</v>
      </c>
      <c r="I125" s="336">
        <f t="shared" si="9"/>
        <v>245520</v>
      </c>
    </row>
    <row r="126" spans="1:9">
      <c r="A126" s="370" t="s">
        <v>263</v>
      </c>
      <c r="B126" s="332">
        <v>500</v>
      </c>
      <c r="C126" s="349" t="s">
        <v>325</v>
      </c>
      <c r="D126" s="333"/>
      <c r="E126" s="338" t="s">
        <v>328</v>
      </c>
      <c r="F126" s="339" t="s">
        <v>296</v>
      </c>
      <c r="G126" s="336">
        <v>85663</v>
      </c>
      <c r="H126" s="336">
        <v>3431</v>
      </c>
      <c r="I126" s="336">
        <f t="shared" si="9"/>
        <v>82232</v>
      </c>
    </row>
    <row r="127" spans="1:9">
      <c r="A127" s="370" t="s">
        <v>263</v>
      </c>
      <c r="B127" s="332">
        <v>500</v>
      </c>
      <c r="C127" s="349" t="s">
        <v>326</v>
      </c>
      <c r="D127" s="333"/>
      <c r="E127" s="338" t="s">
        <v>330</v>
      </c>
      <c r="F127" s="339" t="s">
        <v>296</v>
      </c>
      <c r="G127" s="336">
        <v>4114351</v>
      </c>
      <c r="H127" s="336">
        <v>2710834</v>
      </c>
      <c r="I127" s="336">
        <f t="shared" si="9"/>
        <v>1403517</v>
      </c>
    </row>
    <row r="128" spans="1:9">
      <c r="A128" s="370" t="s">
        <v>263</v>
      </c>
      <c r="B128" s="332">
        <v>500</v>
      </c>
      <c r="C128" s="349" t="s">
        <v>327</v>
      </c>
      <c r="D128" s="333"/>
      <c r="E128" s="334" t="s">
        <v>455</v>
      </c>
      <c r="F128" s="339" t="s">
        <v>296</v>
      </c>
      <c r="G128" s="336">
        <v>965320</v>
      </c>
      <c r="H128" s="336"/>
      <c r="I128" s="336">
        <f t="shared" si="9"/>
        <v>965320</v>
      </c>
    </row>
    <row r="129" spans="1:9">
      <c r="A129" s="370" t="s">
        <v>141</v>
      </c>
      <c r="B129" s="332">
        <v>500</v>
      </c>
      <c r="C129" s="349" t="s">
        <v>184</v>
      </c>
      <c r="D129" s="333"/>
      <c r="E129" s="334" t="s">
        <v>454</v>
      </c>
      <c r="F129" s="339" t="s">
        <v>143</v>
      </c>
      <c r="G129" s="336">
        <v>1050000</v>
      </c>
      <c r="H129" s="336">
        <v>1048585</v>
      </c>
      <c r="I129" s="336">
        <f t="shared" si="9"/>
        <v>1415</v>
      </c>
    </row>
    <row r="130" spans="1:9">
      <c r="A130" s="370" t="s">
        <v>141</v>
      </c>
      <c r="B130" s="332">
        <v>500</v>
      </c>
      <c r="C130" s="349" t="s">
        <v>185</v>
      </c>
      <c r="D130" s="333"/>
      <c r="E130" s="334" t="s">
        <v>187</v>
      </c>
      <c r="F130" s="339" t="s">
        <v>143</v>
      </c>
      <c r="G130" s="336">
        <v>1617243</v>
      </c>
      <c r="H130" s="336">
        <v>1522321</v>
      </c>
      <c r="I130" s="336">
        <f t="shared" si="9"/>
        <v>94922</v>
      </c>
    </row>
    <row r="131" spans="1:9">
      <c r="A131" s="370" t="s">
        <v>203</v>
      </c>
      <c r="B131" s="332">
        <v>500</v>
      </c>
      <c r="C131" s="349" t="s">
        <v>241</v>
      </c>
      <c r="D131" s="333"/>
      <c r="E131" s="334" t="s">
        <v>248</v>
      </c>
      <c r="F131" s="339" t="s">
        <v>202</v>
      </c>
      <c r="G131" s="336">
        <v>1666283</v>
      </c>
      <c r="H131" s="336">
        <v>1985742</v>
      </c>
      <c r="I131" s="336">
        <f t="shared" si="9"/>
        <v>-319459</v>
      </c>
    </row>
    <row r="132" spans="1:9">
      <c r="A132" s="370" t="s">
        <v>203</v>
      </c>
      <c r="B132" s="332">
        <v>500</v>
      </c>
      <c r="C132" s="349" t="s">
        <v>242</v>
      </c>
      <c r="D132" s="333"/>
      <c r="E132" s="334" t="s">
        <v>249</v>
      </c>
      <c r="F132" s="339" t="s">
        <v>202</v>
      </c>
      <c r="G132" s="336">
        <v>547502</v>
      </c>
      <c r="H132" s="336">
        <v>497252</v>
      </c>
      <c r="I132" s="336">
        <f t="shared" si="9"/>
        <v>50250</v>
      </c>
    </row>
    <row r="133" spans="1:9">
      <c r="A133" s="370" t="s">
        <v>263</v>
      </c>
      <c r="B133" s="332">
        <v>500</v>
      </c>
      <c r="C133" s="349" t="s">
        <v>331</v>
      </c>
      <c r="D133" s="333"/>
      <c r="E133" s="338" t="s">
        <v>333</v>
      </c>
      <c r="F133" s="339" t="s">
        <v>296</v>
      </c>
      <c r="G133" s="336">
        <v>537168</v>
      </c>
      <c r="H133" s="336">
        <v>98725</v>
      </c>
      <c r="I133" s="336">
        <f t="shared" si="9"/>
        <v>438443</v>
      </c>
    </row>
    <row r="134" spans="1:9">
      <c r="A134" s="370" t="s">
        <v>263</v>
      </c>
      <c r="B134" s="332">
        <v>500</v>
      </c>
      <c r="C134" s="349" t="s">
        <v>332</v>
      </c>
      <c r="D134" s="333"/>
      <c r="E134" s="338" t="s">
        <v>334</v>
      </c>
      <c r="F134" s="339" t="s">
        <v>296</v>
      </c>
      <c r="G134" s="336">
        <v>1991</v>
      </c>
      <c r="H134" s="336">
        <v>9430</v>
      </c>
      <c r="I134" s="336">
        <f t="shared" si="9"/>
        <v>-7439</v>
      </c>
    </row>
    <row r="135" spans="1:9" ht="15.75" thickBot="1">
      <c r="A135" s="370"/>
      <c r="B135" s="332"/>
      <c r="C135" s="349"/>
      <c r="D135" s="340" t="s">
        <v>277</v>
      </c>
      <c r="E135" s="341"/>
      <c r="F135" s="342"/>
      <c r="G135" s="343">
        <f>SUM(G121:G134)</f>
        <v>26980570</v>
      </c>
      <c r="H135" s="343">
        <f>SUM(H121:H134)</f>
        <v>22800266</v>
      </c>
      <c r="I135" s="343">
        <f>SUM(I121:I134)</f>
        <v>4180304</v>
      </c>
    </row>
    <row r="136" spans="1:9" ht="15.75" thickTop="1">
      <c r="A136" s="370"/>
      <c r="B136" s="332"/>
      <c r="C136" s="349"/>
      <c r="D136" s="333"/>
      <c r="E136" s="338"/>
      <c r="F136" s="339"/>
      <c r="G136" s="336"/>
      <c r="H136" s="336"/>
      <c r="I136" s="336"/>
    </row>
    <row r="137" spans="1:9">
      <c r="A137" s="369" t="s">
        <v>46</v>
      </c>
      <c r="B137" s="332"/>
      <c r="C137" s="332"/>
      <c r="D137" s="333"/>
      <c r="E137" s="334"/>
      <c r="F137" s="335"/>
      <c r="G137" s="336"/>
      <c r="H137" s="336"/>
      <c r="I137" s="336"/>
    </row>
    <row r="138" spans="1:9">
      <c r="A138" s="370" t="s">
        <v>263</v>
      </c>
      <c r="B138" s="332">
        <v>500</v>
      </c>
      <c r="C138" s="362" t="s">
        <v>416</v>
      </c>
      <c r="D138" s="333"/>
      <c r="E138" s="334" t="s">
        <v>289</v>
      </c>
      <c r="F138" s="339" t="s">
        <v>287</v>
      </c>
      <c r="G138" s="336">
        <v>705127</v>
      </c>
      <c r="H138" s="336">
        <v>374882</v>
      </c>
      <c r="I138" s="336">
        <f t="shared" ref="I138:I151" si="10">+G138-H138</f>
        <v>330245</v>
      </c>
    </row>
    <row r="139" spans="1:9">
      <c r="A139" s="370" t="s">
        <v>141</v>
      </c>
      <c r="B139" s="332">
        <v>500</v>
      </c>
      <c r="C139" s="332">
        <v>869</v>
      </c>
      <c r="D139" s="333"/>
      <c r="E139" s="334" t="s">
        <v>189</v>
      </c>
      <c r="F139" s="339" t="s">
        <v>143</v>
      </c>
      <c r="G139" s="336">
        <v>1998669</v>
      </c>
      <c r="H139" s="336">
        <v>1957502</v>
      </c>
      <c r="I139" s="336">
        <f t="shared" si="10"/>
        <v>41167</v>
      </c>
    </row>
    <row r="140" spans="1:9">
      <c r="A140" s="370" t="s">
        <v>141</v>
      </c>
      <c r="B140" s="332">
        <v>500</v>
      </c>
      <c r="C140" s="332">
        <v>870</v>
      </c>
      <c r="D140" s="333"/>
      <c r="E140" s="334" t="s">
        <v>190</v>
      </c>
      <c r="F140" s="339" t="s">
        <v>143</v>
      </c>
      <c r="G140" s="336">
        <v>54363</v>
      </c>
      <c r="H140" s="336">
        <v>2902</v>
      </c>
      <c r="I140" s="336">
        <f t="shared" si="10"/>
        <v>51461</v>
      </c>
    </row>
    <row r="141" spans="1:9">
      <c r="A141" s="370" t="s">
        <v>203</v>
      </c>
      <c r="B141" s="332">
        <v>500</v>
      </c>
      <c r="C141" s="332">
        <v>871</v>
      </c>
      <c r="D141" s="333"/>
      <c r="E141" s="334" t="s">
        <v>250</v>
      </c>
      <c r="F141" s="339" t="s">
        <v>202</v>
      </c>
      <c r="G141" s="336">
        <v>1801036</v>
      </c>
      <c r="H141" s="336">
        <v>1309123</v>
      </c>
      <c r="I141" s="336">
        <f t="shared" si="10"/>
        <v>491913</v>
      </c>
    </row>
    <row r="142" spans="1:9">
      <c r="A142" s="370" t="s">
        <v>203</v>
      </c>
      <c r="B142" s="332">
        <v>500</v>
      </c>
      <c r="C142" s="332">
        <v>872</v>
      </c>
      <c r="D142" s="333"/>
      <c r="E142" s="334" t="s">
        <v>251</v>
      </c>
      <c r="F142" s="339" t="s">
        <v>202</v>
      </c>
      <c r="G142" s="336">
        <v>164286</v>
      </c>
      <c r="H142" s="336">
        <v>150000</v>
      </c>
      <c r="I142" s="336">
        <f t="shared" si="10"/>
        <v>14286</v>
      </c>
    </row>
    <row r="143" spans="1:9">
      <c r="A143" s="370" t="s">
        <v>141</v>
      </c>
      <c r="B143" s="332">
        <v>500</v>
      </c>
      <c r="C143" s="332">
        <v>873</v>
      </c>
      <c r="D143" s="333"/>
      <c r="E143" s="334" t="s">
        <v>255</v>
      </c>
      <c r="F143" s="339" t="s">
        <v>254</v>
      </c>
      <c r="G143" s="336">
        <v>195014</v>
      </c>
      <c r="H143" s="336">
        <v>175166</v>
      </c>
      <c r="I143" s="336">
        <f t="shared" si="10"/>
        <v>19848</v>
      </c>
    </row>
    <row r="144" spans="1:9">
      <c r="A144" s="370" t="s">
        <v>263</v>
      </c>
      <c r="B144" s="332">
        <v>500</v>
      </c>
      <c r="C144" s="332">
        <v>874</v>
      </c>
      <c r="D144" s="333"/>
      <c r="E144" s="334" t="s">
        <v>266</v>
      </c>
      <c r="F144" s="339" t="s">
        <v>285</v>
      </c>
      <c r="G144" s="336">
        <v>1416729</v>
      </c>
      <c r="H144" s="336">
        <v>945880</v>
      </c>
      <c r="I144" s="336">
        <f t="shared" si="10"/>
        <v>470849</v>
      </c>
    </row>
    <row r="145" spans="1:9">
      <c r="A145" s="370" t="s">
        <v>263</v>
      </c>
      <c r="B145" s="332">
        <v>500</v>
      </c>
      <c r="C145" s="332">
        <v>875</v>
      </c>
      <c r="D145" s="333"/>
      <c r="E145" s="338" t="s">
        <v>343</v>
      </c>
      <c r="F145" s="339" t="s">
        <v>296</v>
      </c>
      <c r="G145" s="336">
        <v>535081</v>
      </c>
      <c r="H145" s="336">
        <v>9382</v>
      </c>
      <c r="I145" s="336">
        <f t="shared" si="10"/>
        <v>525699</v>
      </c>
    </row>
    <row r="146" spans="1:9">
      <c r="A146" s="370" t="s">
        <v>424</v>
      </c>
      <c r="B146" s="332">
        <v>500</v>
      </c>
      <c r="C146" s="332">
        <v>876</v>
      </c>
      <c r="D146" s="333"/>
      <c r="E146" s="338" t="s">
        <v>439</v>
      </c>
      <c r="F146" s="345" t="s">
        <v>427</v>
      </c>
      <c r="G146" s="336">
        <v>775992</v>
      </c>
      <c r="H146" s="336"/>
      <c r="I146" s="336">
        <f t="shared" si="10"/>
        <v>775992</v>
      </c>
    </row>
    <row r="147" spans="1:9">
      <c r="A147" s="370"/>
      <c r="B147" s="332"/>
      <c r="C147" s="332"/>
      <c r="D147" s="333"/>
      <c r="E147" s="334"/>
      <c r="F147" s="339"/>
      <c r="G147" s="336"/>
      <c r="H147" s="336"/>
      <c r="I147" s="336"/>
    </row>
    <row r="148" spans="1:9">
      <c r="A148" s="375" t="s">
        <v>280</v>
      </c>
      <c r="B148" s="332"/>
      <c r="C148" s="332"/>
      <c r="D148" s="333"/>
      <c r="E148" s="334"/>
      <c r="F148" s="335"/>
      <c r="G148" s="336"/>
      <c r="H148" s="336"/>
      <c r="I148" s="336"/>
    </row>
    <row r="149" spans="1:9">
      <c r="A149" s="370" t="s">
        <v>203</v>
      </c>
      <c r="B149" s="332">
        <v>500</v>
      </c>
      <c r="C149" s="332">
        <v>937</v>
      </c>
      <c r="D149" s="332"/>
      <c r="E149" s="334" t="s">
        <v>252</v>
      </c>
      <c r="F149" s="339" t="s">
        <v>202</v>
      </c>
      <c r="G149" s="336">
        <v>2000000</v>
      </c>
      <c r="H149" s="336">
        <v>1956257</v>
      </c>
      <c r="I149" s="336">
        <f t="shared" si="10"/>
        <v>43743</v>
      </c>
    </row>
    <row r="150" spans="1:9">
      <c r="A150" s="370" t="s">
        <v>203</v>
      </c>
      <c r="B150" s="332">
        <v>500</v>
      </c>
      <c r="C150" s="332">
        <v>938</v>
      </c>
      <c r="D150" s="332"/>
      <c r="E150" s="346" t="s">
        <v>253</v>
      </c>
      <c r="F150" s="339" t="s">
        <v>202</v>
      </c>
      <c r="G150" s="336">
        <v>1966350</v>
      </c>
      <c r="H150" s="336">
        <v>1966350</v>
      </c>
      <c r="I150" s="336">
        <f t="shared" si="10"/>
        <v>0</v>
      </c>
    </row>
    <row r="151" spans="1:9">
      <c r="A151" s="370" t="s">
        <v>263</v>
      </c>
      <c r="B151" s="332">
        <v>500</v>
      </c>
      <c r="C151" s="332">
        <v>940</v>
      </c>
      <c r="D151" s="332"/>
      <c r="E151" s="338" t="s">
        <v>456</v>
      </c>
      <c r="F151" s="339" t="s">
        <v>296</v>
      </c>
      <c r="G151" s="336">
        <v>492000</v>
      </c>
      <c r="H151" s="336"/>
      <c r="I151" s="336">
        <f t="shared" si="10"/>
        <v>492000</v>
      </c>
    </row>
    <row r="152" spans="1:9" ht="15.75" thickBot="1">
      <c r="A152" s="370"/>
      <c r="B152" s="332"/>
      <c r="C152" s="332"/>
      <c r="D152" s="340" t="s">
        <v>281</v>
      </c>
      <c r="E152" s="341"/>
      <c r="F152" s="342"/>
      <c r="G152" s="343">
        <f>SUM(G137:G151)</f>
        <v>12104647</v>
      </c>
      <c r="H152" s="343">
        <f>SUM(H137:H151)</f>
        <v>8847444</v>
      </c>
      <c r="I152" s="343">
        <f>SUM(I137:I151)</f>
        <v>3257203</v>
      </c>
    </row>
    <row r="153" spans="1:9" ht="15.75" thickTop="1">
      <c r="A153" s="370"/>
      <c r="B153" s="332"/>
      <c r="C153" s="332"/>
      <c r="D153" s="332"/>
      <c r="E153" s="346"/>
      <c r="F153" s="339"/>
      <c r="G153" s="336"/>
      <c r="H153" s="336"/>
      <c r="I153" s="336"/>
    </row>
    <row r="154" spans="1:9">
      <c r="A154" s="376"/>
      <c r="B154" s="332"/>
      <c r="C154" s="332"/>
      <c r="D154" s="332"/>
      <c r="E154" s="344"/>
      <c r="F154" s="345"/>
      <c r="G154" s="336"/>
      <c r="H154" s="336"/>
      <c r="I154" s="336"/>
    </row>
    <row r="155" spans="1:9">
      <c r="A155" s="377"/>
      <c r="B155" s="363">
        <v>500</v>
      </c>
      <c r="C155" s="364"/>
      <c r="D155" s="364"/>
      <c r="E155" s="365" t="s">
        <v>51</v>
      </c>
      <c r="F155" s="366"/>
      <c r="G155" s="357">
        <f>G10+G26+G51+G70+G117+G135+G38+G152</f>
        <v>244394112</v>
      </c>
      <c r="H155" s="357">
        <f>H10+H26+H51+H70+H117+H135+H38+H152</f>
        <v>184603934</v>
      </c>
      <c r="I155" s="357">
        <f>I10+I26+I51+I70+I117+I135+I38+I152</f>
        <v>59790178</v>
      </c>
    </row>
    <row r="156" spans="1:9">
      <c r="A156" s="206"/>
      <c r="B156" s="206"/>
      <c r="C156" s="206"/>
      <c r="D156" s="206"/>
      <c r="E156" s="276"/>
      <c r="F156" s="206"/>
      <c r="G156" s="293"/>
      <c r="H156" s="293"/>
      <c r="I156" s="293"/>
    </row>
  </sheetData>
  <mergeCells count="3">
    <mergeCell ref="A1:I1"/>
    <mergeCell ref="A2:I2"/>
    <mergeCell ref="A3:I3"/>
  </mergeCells>
  <printOptions horizontalCentered="1"/>
  <pageMargins left="1.25" right="0.75" top="1" bottom="1" header="0.5" footer="0.5"/>
  <pageSetup fitToHeight="0" orientation="portrait" r:id="rId1"/>
  <headerFooter>
    <oddFooter>&amp;L&amp;9&amp;F &amp;A
OMBS Budget &amp;Financial Analysis&amp;R&amp;9Page &amp;P  
&amp;D</oddFooter>
  </headerFooter>
  <rowBreaks count="3" manualBreakCount="3">
    <brk id="39" max="8" man="1"/>
    <brk id="71" max="8" man="1"/>
    <brk id="1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5"/>
  <sheetViews>
    <sheetView zoomScale="75" zoomScaleNormal="75" workbookViewId="0">
      <pane xSplit="6" ySplit="5" topLeftCell="G190" activePane="bottomRight" state="frozen"/>
      <selection pane="topRight" activeCell="G1" sqref="G1"/>
      <selection pane="bottomLeft" activeCell="A6" sqref="A6"/>
      <selection pane="bottomRight" activeCell="N217" sqref="N217"/>
    </sheetView>
  </sheetViews>
  <sheetFormatPr defaultRowHeight="15"/>
  <cols>
    <col min="1" max="3" width="4.77734375" customWidth="1"/>
    <col min="4" max="4" width="1.77734375" customWidth="1"/>
    <col min="5" max="5" width="11.77734375" customWidth="1"/>
    <col min="7" max="10" width="10.77734375" customWidth="1"/>
    <col min="11" max="11" width="5.77734375" customWidth="1"/>
    <col min="12" max="12" width="10.77734375" customWidth="1"/>
    <col min="13" max="15" width="12.77734375" customWidth="1"/>
    <col min="16" max="16" width="10.77734375" customWidth="1"/>
  </cols>
  <sheetData>
    <row r="1" spans="1:17">
      <c r="A1" s="23"/>
      <c r="B1" s="10"/>
      <c r="C1" s="13"/>
      <c r="D1" s="13"/>
      <c r="E1" s="13"/>
      <c r="F1" s="13"/>
      <c r="G1" s="13"/>
      <c r="H1" s="13"/>
      <c r="I1" s="10" t="s">
        <v>0</v>
      </c>
      <c r="J1" s="13"/>
      <c r="K1" s="13"/>
      <c r="L1" s="13"/>
      <c r="M1" s="13"/>
    </row>
    <row r="2" spans="1:17">
      <c r="A2" s="15"/>
      <c r="B2" s="29"/>
      <c r="C2" s="11"/>
      <c r="I2" s="2" t="s">
        <v>10</v>
      </c>
    </row>
    <row r="3" spans="1:17">
      <c r="A3" s="75" t="s">
        <v>443</v>
      </c>
      <c r="B3" s="76"/>
      <c r="C3" s="77"/>
      <c r="D3" s="77"/>
      <c r="E3" s="77"/>
      <c r="F3" s="77"/>
      <c r="G3" s="78"/>
      <c r="H3" s="11"/>
      <c r="I3" s="28" t="s">
        <v>12</v>
      </c>
      <c r="L3" s="11"/>
      <c r="M3" s="309"/>
    </row>
    <row r="4" spans="1:17" ht="15.75">
      <c r="A4" s="20"/>
      <c r="B4" s="13"/>
      <c r="C4" s="13"/>
      <c r="D4" s="20"/>
      <c r="E4" s="13"/>
      <c r="F4" s="13"/>
      <c r="G4" s="51" t="s">
        <v>71</v>
      </c>
      <c r="H4" s="12" t="s">
        <v>13</v>
      </c>
      <c r="I4" s="12" t="s">
        <v>14</v>
      </c>
      <c r="J4" s="12" t="s">
        <v>14</v>
      </c>
      <c r="K4" s="13"/>
      <c r="L4" s="12"/>
      <c r="M4" s="310" t="s">
        <v>440</v>
      </c>
      <c r="N4" s="310" t="s">
        <v>256</v>
      </c>
      <c r="O4" s="310" t="s">
        <v>444</v>
      </c>
    </row>
    <row r="5" spans="1:17" ht="15.75">
      <c r="A5" s="16" t="s">
        <v>16</v>
      </c>
      <c r="B5" s="30" t="s">
        <v>17</v>
      </c>
      <c r="C5" s="30" t="s">
        <v>18</v>
      </c>
      <c r="D5" s="15"/>
      <c r="E5" s="11" t="s">
        <v>19</v>
      </c>
      <c r="F5" s="11"/>
      <c r="G5" s="44" t="s">
        <v>72</v>
      </c>
      <c r="H5" s="16" t="s">
        <v>20</v>
      </c>
      <c r="I5" s="16" t="s">
        <v>21</v>
      </c>
      <c r="J5" s="16" t="s">
        <v>103</v>
      </c>
      <c r="K5" s="30" t="s">
        <v>104</v>
      </c>
      <c r="L5" s="16" t="s">
        <v>2</v>
      </c>
      <c r="M5" s="311" t="s">
        <v>4</v>
      </c>
      <c r="N5" s="311" t="s">
        <v>4</v>
      </c>
      <c r="O5" s="312" t="s">
        <v>378</v>
      </c>
    </row>
    <row r="6" spans="1:17">
      <c r="A6" s="294" t="s">
        <v>263</v>
      </c>
      <c r="B6" s="294">
        <v>500</v>
      </c>
      <c r="C6" s="294">
        <v>131</v>
      </c>
      <c r="D6" s="294"/>
      <c r="E6" s="294" t="s">
        <v>298</v>
      </c>
      <c r="F6" s="294"/>
      <c r="G6" s="294" t="s">
        <v>295</v>
      </c>
      <c r="H6" s="294" t="s">
        <v>296</v>
      </c>
      <c r="I6" s="294">
        <v>500</v>
      </c>
      <c r="J6" s="294"/>
      <c r="K6" s="294"/>
      <c r="L6" s="294"/>
      <c r="M6" s="294">
        <v>499.6</v>
      </c>
      <c r="N6" s="294">
        <f>+'Status 12-31-08'!Q8</f>
        <v>402.2</v>
      </c>
      <c r="O6" s="294">
        <f>+M6-N6</f>
        <v>97.400000000000034</v>
      </c>
      <c r="P6" s="294"/>
      <c r="Q6" s="294"/>
    </row>
    <row r="7" spans="1:17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</row>
    <row r="8" spans="1:17">
      <c r="A8" s="294"/>
      <c r="B8" s="294"/>
      <c r="C8" s="294"/>
      <c r="D8" s="313" t="s">
        <v>360</v>
      </c>
      <c r="E8" s="313"/>
      <c r="F8" s="313"/>
      <c r="G8" s="313"/>
      <c r="H8" s="313"/>
      <c r="I8" s="313">
        <f t="shared" ref="I8:J8" si="0">SUM(I6:I7)</f>
        <v>500</v>
      </c>
      <c r="J8" s="313">
        <f t="shared" si="0"/>
        <v>0</v>
      </c>
      <c r="K8" s="313"/>
      <c r="L8" s="313">
        <f>SUM(L6:L7)</f>
        <v>0</v>
      </c>
      <c r="M8" s="313">
        <f t="shared" ref="M8:N8" si="1">SUM(M6:M7)</f>
        <v>499.6</v>
      </c>
      <c r="N8" s="313">
        <f t="shared" si="1"/>
        <v>402.2</v>
      </c>
      <c r="O8" s="313">
        <f>SUM(O6:O7)</f>
        <v>97.400000000000034</v>
      </c>
      <c r="P8" s="294"/>
      <c r="Q8" s="294"/>
    </row>
    <row r="9" spans="1:17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</row>
    <row r="10" spans="1:17">
      <c r="A10" s="294"/>
      <c r="B10" s="294"/>
      <c r="C10" s="294"/>
      <c r="D10" s="294" t="s">
        <v>27</v>
      </c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</row>
    <row r="11" spans="1:17">
      <c r="A11" s="294" t="s">
        <v>28</v>
      </c>
      <c r="B11" s="300">
        <v>500</v>
      </c>
      <c r="C11" s="300">
        <v>254</v>
      </c>
      <c r="D11" s="294"/>
      <c r="E11" s="294" t="s">
        <v>52</v>
      </c>
      <c r="F11" s="294"/>
      <c r="G11" s="294" t="s">
        <v>74</v>
      </c>
      <c r="H11" s="294" t="s">
        <v>192</v>
      </c>
      <c r="I11" s="294">
        <v>954</v>
      </c>
      <c r="J11" s="294"/>
      <c r="K11" s="294"/>
      <c r="L11" s="294"/>
      <c r="M11" s="294">
        <v>954</v>
      </c>
      <c r="N11" s="294">
        <f>+'Status 12-31-08'!Q15</f>
        <v>954</v>
      </c>
      <c r="O11" s="294">
        <f t="shared" ref="O11:O38" si="2">+M11-N11</f>
        <v>0</v>
      </c>
      <c r="P11" s="294"/>
      <c r="Q11" s="294"/>
    </row>
    <row r="12" spans="1:17">
      <c r="A12" s="294" t="s">
        <v>28</v>
      </c>
      <c r="B12" s="300">
        <v>500</v>
      </c>
      <c r="C12" s="300">
        <v>255</v>
      </c>
      <c r="D12" s="294"/>
      <c r="E12" s="294" t="s">
        <v>53</v>
      </c>
      <c r="F12" s="294"/>
      <c r="G12" s="294" t="s">
        <v>74</v>
      </c>
      <c r="H12" s="294" t="s">
        <v>192</v>
      </c>
      <c r="I12" s="294">
        <v>14000</v>
      </c>
      <c r="J12" s="294"/>
      <c r="K12" s="294"/>
      <c r="L12" s="294">
        <v>-827.9</v>
      </c>
      <c r="M12" s="294">
        <v>13172.1</v>
      </c>
      <c r="N12" s="294">
        <f>+'Status 12-31-08'!Q16</f>
        <v>13161.5</v>
      </c>
      <c r="O12" s="294">
        <f t="shared" si="2"/>
        <v>10.600000000000364</v>
      </c>
      <c r="P12" s="294"/>
      <c r="Q12" s="294"/>
    </row>
    <row r="13" spans="1:17">
      <c r="A13" s="294" t="s">
        <v>28</v>
      </c>
      <c r="B13" s="300">
        <v>500</v>
      </c>
      <c r="C13" s="300">
        <v>256</v>
      </c>
      <c r="D13" s="294"/>
      <c r="E13" s="294" t="s">
        <v>75</v>
      </c>
      <c r="F13" s="294"/>
      <c r="G13" s="294" t="s">
        <v>74</v>
      </c>
      <c r="H13" s="294" t="s">
        <v>192</v>
      </c>
      <c r="I13" s="294">
        <v>610</v>
      </c>
      <c r="J13" s="294"/>
      <c r="K13" s="294"/>
      <c r="L13" s="294">
        <v>-610</v>
      </c>
      <c r="M13" s="294"/>
      <c r="N13" s="294">
        <f>+'Status 12-31-08'!Q17</f>
        <v>0</v>
      </c>
      <c r="O13" s="294">
        <f t="shared" si="2"/>
        <v>0</v>
      </c>
      <c r="P13" s="294"/>
      <c r="Q13" s="294"/>
    </row>
    <row r="14" spans="1:17">
      <c r="A14" s="294" t="s">
        <v>30</v>
      </c>
      <c r="B14" s="300">
        <v>500</v>
      </c>
      <c r="C14" s="300">
        <v>257</v>
      </c>
      <c r="D14" s="294"/>
      <c r="E14" s="294" t="s">
        <v>54</v>
      </c>
      <c r="F14" s="294"/>
      <c r="G14" s="294" t="s">
        <v>101</v>
      </c>
      <c r="H14" s="294" t="s">
        <v>31</v>
      </c>
      <c r="I14" s="294">
        <v>1766</v>
      </c>
      <c r="J14" s="294"/>
      <c r="K14" s="294"/>
      <c r="L14" s="294">
        <v>-72.900000000000006</v>
      </c>
      <c r="M14" s="294">
        <v>1693.1</v>
      </c>
      <c r="N14" s="294">
        <f>+'Status 12-31-08'!Q18</f>
        <v>1693.1</v>
      </c>
      <c r="O14" s="294">
        <f t="shared" si="2"/>
        <v>0</v>
      </c>
      <c r="P14" s="294"/>
      <c r="Q14" s="294"/>
    </row>
    <row r="15" spans="1:17">
      <c r="A15" s="294" t="s">
        <v>30</v>
      </c>
      <c r="B15" s="300">
        <v>500</v>
      </c>
      <c r="C15" s="300">
        <v>258</v>
      </c>
      <c r="D15" s="294"/>
      <c r="E15" s="294" t="s">
        <v>55</v>
      </c>
      <c r="F15" s="294"/>
      <c r="G15" s="294" t="s">
        <v>101</v>
      </c>
      <c r="H15" s="294" t="s">
        <v>31</v>
      </c>
      <c r="I15" s="294">
        <v>234</v>
      </c>
      <c r="J15" s="294"/>
      <c r="K15" s="294"/>
      <c r="L15" s="294"/>
      <c r="M15" s="294">
        <v>234</v>
      </c>
      <c r="N15" s="294">
        <f>+'Status 12-31-08'!Q19</f>
        <v>234</v>
      </c>
      <c r="O15" s="294">
        <f t="shared" si="2"/>
        <v>0</v>
      </c>
      <c r="P15" s="294"/>
      <c r="Q15" s="294"/>
    </row>
    <row r="16" spans="1:17">
      <c r="A16" s="294" t="s">
        <v>77</v>
      </c>
      <c r="B16" s="300">
        <v>500</v>
      </c>
      <c r="C16" s="300">
        <v>259</v>
      </c>
      <c r="D16" s="294"/>
      <c r="E16" s="294" t="s">
        <v>78</v>
      </c>
      <c r="F16" s="294"/>
      <c r="G16" s="294" t="s">
        <v>101</v>
      </c>
      <c r="H16" s="294" t="s">
        <v>81</v>
      </c>
      <c r="I16" s="294">
        <v>600</v>
      </c>
      <c r="J16" s="294">
        <v>-60</v>
      </c>
      <c r="K16" s="294" t="s">
        <v>257</v>
      </c>
      <c r="L16" s="294">
        <v>-12.5</v>
      </c>
      <c r="M16" s="294">
        <v>527.5</v>
      </c>
      <c r="N16" s="294">
        <f>+'Status 12-31-08'!Q20</f>
        <v>527.5</v>
      </c>
      <c r="O16" s="294">
        <f t="shared" si="2"/>
        <v>0</v>
      </c>
      <c r="P16" s="294"/>
      <c r="Q16" s="294"/>
    </row>
    <row r="17" spans="1:17">
      <c r="A17" s="294" t="s">
        <v>77</v>
      </c>
      <c r="B17" s="300">
        <v>500</v>
      </c>
      <c r="C17" s="300">
        <v>260</v>
      </c>
      <c r="D17" s="294"/>
      <c r="E17" s="294" t="s">
        <v>79</v>
      </c>
      <c r="F17" s="294"/>
      <c r="G17" s="294" t="s">
        <v>101</v>
      </c>
      <c r="H17" s="294" t="s">
        <v>81</v>
      </c>
      <c r="I17" s="294">
        <v>650</v>
      </c>
      <c r="J17" s="294"/>
      <c r="K17" s="294"/>
      <c r="L17" s="294"/>
      <c r="M17" s="294">
        <v>650</v>
      </c>
      <c r="N17" s="294">
        <f>+'Status 12-31-08'!Q21</f>
        <v>650</v>
      </c>
      <c r="O17" s="294">
        <f t="shared" si="2"/>
        <v>0</v>
      </c>
      <c r="P17" s="294"/>
      <c r="Q17" s="294"/>
    </row>
    <row r="18" spans="1:17">
      <c r="A18" s="294" t="s">
        <v>77</v>
      </c>
      <c r="B18" s="300">
        <v>500</v>
      </c>
      <c r="C18" s="300">
        <v>261</v>
      </c>
      <c r="D18" s="294"/>
      <c r="E18" s="294" t="s">
        <v>80</v>
      </c>
      <c r="F18" s="294"/>
      <c r="G18" s="294" t="s">
        <v>101</v>
      </c>
      <c r="H18" s="294" t="s">
        <v>81</v>
      </c>
      <c r="I18" s="294">
        <v>30000</v>
      </c>
      <c r="J18" s="294">
        <v>-30000</v>
      </c>
      <c r="K18" s="294"/>
      <c r="L18" s="294"/>
      <c r="M18" s="294"/>
      <c r="N18" s="294">
        <f>+'Status 12-31-08'!Q22</f>
        <v>0</v>
      </c>
      <c r="O18" s="294">
        <f t="shared" si="2"/>
        <v>0</v>
      </c>
      <c r="P18" s="294"/>
      <c r="Q18" s="294"/>
    </row>
    <row r="19" spans="1:17">
      <c r="A19" s="294" t="s">
        <v>77</v>
      </c>
      <c r="B19" s="300">
        <v>500</v>
      </c>
      <c r="C19" s="300">
        <v>262</v>
      </c>
      <c r="D19" s="294"/>
      <c r="E19" s="294" t="s">
        <v>97</v>
      </c>
      <c r="F19" s="294"/>
      <c r="G19" s="294" t="s">
        <v>101</v>
      </c>
      <c r="H19" s="294" t="s">
        <v>81</v>
      </c>
      <c r="I19" s="294"/>
      <c r="J19" s="294">
        <v>30000</v>
      </c>
      <c r="K19" s="294"/>
      <c r="L19" s="294">
        <v>-24.5</v>
      </c>
      <c r="M19" s="294">
        <v>29942.7</v>
      </c>
      <c r="N19" s="294">
        <f>+'Status 12-31-08'!Q23</f>
        <v>29939</v>
      </c>
      <c r="O19" s="294">
        <f t="shared" si="2"/>
        <v>3.7000000000007276</v>
      </c>
      <c r="P19" s="294"/>
      <c r="Q19" s="294"/>
    </row>
    <row r="20" spans="1:17">
      <c r="A20" s="294" t="s">
        <v>113</v>
      </c>
      <c r="B20" s="300">
        <v>500</v>
      </c>
      <c r="C20" s="300">
        <v>263</v>
      </c>
      <c r="D20" s="294"/>
      <c r="E20" s="294" t="s">
        <v>114</v>
      </c>
      <c r="F20" s="294"/>
      <c r="G20" s="294" t="s">
        <v>130</v>
      </c>
      <c r="H20" s="294" t="s">
        <v>117</v>
      </c>
      <c r="I20" s="294">
        <v>125</v>
      </c>
      <c r="J20" s="294"/>
      <c r="K20" s="294"/>
      <c r="L20" s="294"/>
      <c r="M20" s="294">
        <v>125</v>
      </c>
      <c r="N20" s="294">
        <f>+'Status 12-31-08'!Q24</f>
        <v>125</v>
      </c>
      <c r="O20" s="294">
        <f t="shared" si="2"/>
        <v>0</v>
      </c>
      <c r="P20" s="294"/>
      <c r="Q20" s="294"/>
    </row>
    <row r="21" spans="1:17">
      <c r="A21" s="294" t="s">
        <v>113</v>
      </c>
      <c r="B21" s="300">
        <v>500</v>
      </c>
      <c r="C21" s="300">
        <v>264</v>
      </c>
      <c r="D21" s="294"/>
      <c r="E21" s="294" t="s">
        <v>115</v>
      </c>
      <c r="F21" s="294"/>
      <c r="G21" s="294" t="s">
        <v>130</v>
      </c>
      <c r="H21" s="294" t="s">
        <v>117</v>
      </c>
      <c r="I21" s="294">
        <v>1050</v>
      </c>
      <c r="J21" s="294"/>
      <c r="K21" s="294"/>
      <c r="L21" s="294"/>
      <c r="M21" s="294">
        <v>1050</v>
      </c>
      <c r="N21" s="294">
        <f>+'Status 12-31-08'!Q25</f>
        <v>1050</v>
      </c>
      <c r="O21" s="294">
        <f t="shared" si="2"/>
        <v>0</v>
      </c>
      <c r="P21" s="294"/>
      <c r="Q21" s="294"/>
    </row>
    <row r="22" spans="1:17">
      <c r="A22" s="294" t="s">
        <v>113</v>
      </c>
      <c r="B22" s="300">
        <v>500</v>
      </c>
      <c r="C22" s="300">
        <v>265</v>
      </c>
      <c r="D22" s="294"/>
      <c r="E22" s="294" t="s">
        <v>116</v>
      </c>
      <c r="F22" s="294"/>
      <c r="G22" s="294" t="s">
        <v>130</v>
      </c>
      <c r="H22" s="294" t="s">
        <v>117</v>
      </c>
      <c r="I22" s="294">
        <v>1405</v>
      </c>
      <c r="J22" s="294"/>
      <c r="K22" s="294"/>
      <c r="L22" s="294"/>
      <c r="M22" s="294">
        <v>1405</v>
      </c>
      <c r="N22" s="294">
        <f>+'Status 12-31-08'!Q26</f>
        <v>1405</v>
      </c>
      <c r="O22" s="294">
        <f t="shared" si="2"/>
        <v>0</v>
      </c>
      <c r="P22" s="294"/>
      <c r="Q22" s="294"/>
    </row>
    <row r="23" spans="1:17">
      <c r="A23" s="294" t="s">
        <v>113</v>
      </c>
      <c r="B23" s="300">
        <v>500</v>
      </c>
      <c r="C23" s="300">
        <v>266</v>
      </c>
      <c r="D23" s="294"/>
      <c r="E23" s="294" t="s">
        <v>127</v>
      </c>
      <c r="F23" s="294"/>
      <c r="G23" s="294" t="s">
        <v>130</v>
      </c>
      <c r="H23" s="294" t="s">
        <v>128</v>
      </c>
      <c r="I23" s="294">
        <v>3000</v>
      </c>
      <c r="J23" s="294"/>
      <c r="K23" s="294"/>
      <c r="L23" s="294"/>
      <c r="M23" s="294">
        <v>3000</v>
      </c>
      <c r="N23" s="294">
        <f>+'Status 12-31-08'!Q27</f>
        <v>3000</v>
      </c>
      <c r="O23" s="294">
        <f t="shared" si="2"/>
        <v>0</v>
      </c>
      <c r="P23" s="294"/>
      <c r="Q23" s="294"/>
    </row>
    <row r="24" spans="1:17">
      <c r="A24" s="294" t="s">
        <v>141</v>
      </c>
      <c r="B24" s="300">
        <v>500</v>
      </c>
      <c r="C24" s="300">
        <v>267</v>
      </c>
      <c r="D24" s="294"/>
      <c r="E24" s="294" t="s">
        <v>142</v>
      </c>
      <c r="F24" s="294"/>
      <c r="G24" s="294" t="s">
        <v>201</v>
      </c>
      <c r="H24" s="294" t="s">
        <v>143</v>
      </c>
      <c r="I24" s="294">
        <v>24825</v>
      </c>
      <c r="J24" s="294"/>
      <c r="K24" s="294"/>
      <c r="L24" s="294"/>
      <c r="M24" s="294">
        <v>23499.599999999999</v>
      </c>
      <c r="N24" s="294">
        <f>+'Status 12-31-08'!Q28</f>
        <v>22134</v>
      </c>
      <c r="O24" s="294">
        <f t="shared" si="2"/>
        <v>1365.5999999999985</v>
      </c>
      <c r="P24" s="294"/>
      <c r="Q24" s="294"/>
    </row>
    <row r="25" spans="1:17">
      <c r="A25" s="294" t="s">
        <v>141</v>
      </c>
      <c r="B25" s="300">
        <v>500</v>
      </c>
      <c r="C25" s="300">
        <v>268</v>
      </c>
      <c r="D25" s="294"/>
      <c r="E25" s="294" t="s">
        <v>144</v>
      </c>
      <c r="F25" s="294"/>
      <c r="G25" s="294" t="s">
        <v>201</v>
      </c>
      <c r="H25" s="294" t="s">
        <v>143</v>
      </c>
      <c r="I25" s="294">
        <v>2000</v>
      </c>
      <c r="J25" s="294"/>
      <c r="K25" s="294"/>
      <c r="L25" s="294"/>
      <c r="M25" s="294">
        <v>1944.8</v>
      </c>
      <c r="N25" s="294">
        <f>+'Status 12-31-08'!Q29</f>
        <v>1767.4</v>
      </c>
      <c r="O25" s="294">
        <f t="shared" si="2"/>
        <v>177.39999999999986</v>
      </c>
      <c r="P25" s="294"/>
      <c r="Q25" s="294"/>
    </row>
    <row r="26" spans="1:17">
      <c r="A26" s="294" t="s">
        <v>141</v>
      </c>
      <c r="B26" s="300">
        <v>500</v>
      </c>
      <c r="C26" s="300">
        <v>269</v>
      </c>
      <c r="D26" s="294"/>
      <c r="E26" s="294" t="s">
        <v>145</v>
      </c>
      <c r="F26" s="294"/>
      <c r="G26" s="294" t="s">
        <v>201</v>
      </c>
      <c r="H26" s="294" t="s">
        <v>143</v>
      </c>
      <c r="I26" s="294">
        <v>175</v>
      </c>
      <c r="J26" s="294"/>
      <c r="K26" s="294"/>
      <c r="L26" s="294"/>
      <c r="M26" s="294"/>
      <c r="N26" s="294">
        <f>+'Status 12-31-08'!Q30</f>
        <v>0</v>
      </c>
      <c r="O26" s="294">
        <f t="shared" si="2"/>
        <v>0</v>
      </c>
      <c r="P26" s="294"/>
      <c r="Q26" s="294"/>
    </row>
    <row r="27" spans="1:17">
      <c r="A27" s="294" t="s">
        <v>141</v>
      </c>
      <c r="B27" s="300">
        <v>500</v>
      </c>
      <c r="C27" s="300">
        <v>270</v>
      </c>
      <c r="D27" s="294"/>
      <c r="E27" s="294" t="s">
        <v>146</v>
      </c>
      <c r="F27" s="294"/>
      <c r="G27" s="294" t="s">
        <v>201</v>
      </c>
      <c r="H27" s="294" t="s">
        <v>143</v>
      </c>
      <c r="I27" s="294">
        <v>2000</v>
      </c>
      <c r="J27" s="294"/>
      <c r="K27" s="294"/>
      <c r="L27" s="294"/>
      <c r="M27" s="294">
        <v>1512.1</v>
      </c>
      <c r="N27" s="294">
        <f>+'Status 12-31-08'!Q31</f>
        <v>1132.9000000000001</v>
      </c>
      <c r="O27" s="294">
        <f t="shared" si="2"/>
        <v>379.19999999999982</v>
      </c>
      <c r="P27" s="294"/>
      <c r="Q27" s="294"/>
    </row>
    <row r="28" spans="1:17">
      <c r="A28" s="294" t="s">
        <v>203</v>
      </c>
      <c r="B28" s="300">
        <v>500</v>
      </c>
      <c r="C28" s="300">
        <v>271</v>
      </c>
      <c r="D28" s="294"/>
      <c r="E28" s="294" t="s">
        <v>198</v>
      </c>
      <c r="F28" s="294"/>
      <c r="G28" s="294" t="s">
        <v>201</v>
      </c>
      <c r="H28" s="294" t="s">
        <v>202</v>
      </c>
      <c r="I28" s="294">
        <v>25000</v>
      </c>
      <c r="J28" s="294"/>
      <c r="K28" s="294"/>
      <c r="L28" s="294"/>
      <c r="M28" s="294">
        <v>20346.900000000001</v>
      </c>
      <c r="N28" s="294">
        <f>+'Status 12-31-08'!Q32</f>
        <v>16165.1</v>
      </c>
      <c r="O28" s="294">
        <f t="shared" si="2"/>
        <v>4181.8000000000011</v>
      </c>
      <c r="P28" s="294"/>
      <c r="Q28" s="294"/>
    </row>
    <row r="29" spans="1:17">
      <c r="A29" s="294" t="s">
        <v>203</v>
      </c>
      <c r="B29" s="300">
        <v>500</v>
      </c>
      <c r="C29" s="300">
        <v>272</v>
      </c>
      <c r="D29" s="294"/>
      <c r="E29" s="294" t="s">
        <v>199</v>
      </c>
      <c r="F29" s="294"/>
      <c r="G29" s="294" t="s">
        <v>201</v>
      </c>
      <c r="H29" s="294" t="s">
        <v>202</v>
      </c>
      <c r="I29" s="294">
        <v>2000</v>
      </c>
      <c r="J29" s="294"/>
      <c r="K29" s="294"/>
      <c r="L29" s="294"/>
      <c r="M29" s="294">
        <v>482.1</v>
      </c>
      <c r="N29" s="294">
        <f>+'Status 12-31-08'!Q33</f>
        <v>135.1</v>
      </c>
      <c r="O29" s="294">
        <f t="shared" si="2"/>
        <v>347</v>
      </c>
      <c r="P29" s="294"/>
      <c r="Q29" s="294"/>
    </row>
    <row r="30" spans="1:17">
      <c r="A30" s="294" t="s">
        <v>203</v>
      </c>
      <c r="B30" s="300">
        <v>500</v>
      </c>
      <c r="C30" s="300">
        <v>273</v>
      </c>
      <c r="D30" s="294"/>
      <c r="E30" s="294" t="s">
        <v>200</v>
      </c>
      <c r="F30" s="294"/>
      <c r="G30" s="294" t="s">
        <v>201</v>
      </c>
      <c r="H30" s="294" t="s">
        <v>202</v>
      </c>
      <c r="I30" s="294">
        <v>250</v>
      </c>
      <c r="J30" s="294"/>
      <c r="K30" s="294"/>
      <c r="L30" s="294"/>
      <c r="M30" s="294">
        <v>250</v>
      </c>
      <c r="N30" s="294">
        <f>+'Status 12-31-08'!Q34</f>
        <v>250</v>
      </c>
      <c r="O30" s="294">
        <f t="shared" si="2"/>
        <v>0</v>
      </c>
      <c r="P30" s="294"/>
      <c r="Q30" s="294"/>
    </row>
    <row r="31" spans="1:17">
      <c r="A31" s="294" t="s">
        <v>263</v>
      </c>
      <c r="B31" s="300">
        <v>500</v>
      </c>
      <c r="C31" s="300">
        <v>274</v>
      </c>
      <c r="D31" s="294"/>
      <c r="E31" s="294" t="s">
        <v>265</v>
      </c>
      <c r="F31" s="294"/>
      <c r="G31" s="294" t="s">
        <v>264</v>
      </c>
      <c r="H31" s="294" t="s">
        <v>285</v>
      </c>
      <c r="I31" s="294">
        <v>2000</v>
      </c>
      <c r="J31" s="294"/>
      <c r="K31" s="294"/>
      <c r="L31" s="294"/>
      <c r="M31" s="294">
        <v>1849.8</v>
      </c>
      <c r="N31" s="294">
        <f>+'Status 12-31-08'!Q35</f>
        <v>1831.4</v>
      </c>
      <c r="O31" s="294">
        <f t="shared" si="2"/>
        <v>18.399999999999864</v>
      </c>
      <c r="P31" s="294"/>
      <c r="Q31" s="294"/>
    </row>
    <row r="32" spans="1:17">
      <c r="A32" s="294" t="s">
        <v>263</v>
      </c>
      <c r="B32" s="300">
        <v>500</v>
      </c>
      <c r="C32" s="300">
        <v>275</v>
      </c>
      <c r="D32" s="294"/>
      <c r="E32" s="294" t="s">
        <v>291</v>
      </c>
      <c r="F32" s="294"/>
      <c r="G32" s="294" t="s">
        <v>295</v>
      </c>
      <c r="H32" s="294" t="s">
        <v>296</v>
      </c>
      <c r="I32" s="294">
        <v>26500</v>
      </c>
      <c r="J32" s="294"/>
      <c r="K32" s="294"/>
      <c r="L32" s="294"/>
      <c r="M32" s="294">
        <v>16757.3</v>
      </c>
      <c r="N32" s="294">
        <f>+'Status 12-31-08'!Q36</f>
        <v>6682.2</v>
      </c>
      <c r="O32" s="294">
        <f t="shared" si="2"/>
        <v>10075.099999999999</v>
      </c>
      <c r="P32" s="294"/>
      <c r="Q32" s="294"/>
    </row>
    <row r="33" spans="1:17">
      <c r="A33" s="294" t="s">
        <v>263</v>
      </c>
      <c r="B33" s="300">
        <v>500</v>
      </c>
      <c r="C33" s="300">
        <v>276</v>
      </c>
      <c r="D33" s="294"/>
      <c r="E33" s="294" t="s">
        <v>292</v>
      </c>
      <c r="F33" s="294"/>
      <c r="G33" s="294" t="s">
        <v>295</v>
      </c>
      <c r="H33" s="294" t="s">
        <v>296</v>
      </c>
      <c r="I33" s="294">
        <v>3500</v>
      </c>
      <c r="J33" s="294"/>
      <c r="K33" s="294"/>
      <c r="L33" s="294"/>
      <c r="M33" s="294"/>
      <c r="N33" s="294">
        <f>+'Status 12-31-08'!Q37</f>
        <v>0</v>
      </c>
      <c r="O33" s="294">
        <f t="shared" si="2"/>
        <v>0</v>
      </c>
      <c r="P33" s="294"/>
      <c r="Q33" s="294"/>
    </row>
    <row r="34" spans="1:17">
      <c r="A34" s="294" t="s">
        <v>263</v>
      </c>
      <c r="B34" s="300">
        <v>500</v>
      </c>
      <c r="C34" s="300">
        <v>277</v>
      </c>
      <c r="D34" s="294"/>
      <c r="E34" s="294" t="s">
        <v>293</v>
      </c>
      <c r="F34" s="294"/>
      <c r="G34" s="294" t="s">
        <v>295</v>
      </c>
      <c r="H34" s="294" t="s">
        <v>296</v>
      </c>
      <c r="I34" s="294">
        <v>500</v>
      </c>
      <c r="J34" s="294"/>
      <c r="K34" s="294"/>
      <c r="L34" s="294"/>
      <c r="M34" s="294">
        <v>410.3</v>
      </c>
      <c r="N34" s="294">
        <f>+'Status 12-31-08'!Q38</f>
        <v>2.1</v>
      </c>
      <c r="O34" s="294">
        <f t="shared" si="2"/>
        <v>408.2</v>
      </c>
      <c r="P34" s="294"/>
      <c r="Q34" s="294"/>
    </row>
    <row r="35" spans="1:17">
      <c r="A35" s="294" t="s">
        <v>263</v>
      </c>
      <c r="B35" s="300">
        <v>500</v>
      </c>
      <c r="C35" s="300">
        <v>278</v>
      </c>
      <c r="D35" s="294"/>
      <c r="E35" s="294" t="s">
        <v>294</v>
      </c>
      <c r="F35" s="294"/>
      <c r="G35" s="294" t="s">
        <v>295</v>
      </c>
      <c r="H35" s="294" t="s">
        <v>296</v>
      </c>
      <c r="I35" s="294">
        <v>2000</v>
      </c>
      <c r="J35" s="294"/>
      <c r="K35" s="294"/>
      <c r="L35" s="294"/>
      <c r="M35" s="294">
        <v>46.3</v>
      </c>
      <c r="N35" s="294">
        <f>+'Status 12-31-08'!Q39</f>
        <v>0</v>
      </c>
      <c r="O35" s="294">
        <f t="shared" si="2"/>
        <v>46.3</v>
      </c>
      <c r="P35" s="294"/>
      <c r="Q35" s="294"/>
    </row>
    <row r="36" spans="1:17">
      <c r="A36" s="294" t="s">
        <v>424</v>
      </c>
      <c r="B36" s="300">
        <v>500</v>
      </c>
      <c r="C36" s="300">
        <v>279</v>
      </c>
      <c r="D36" s="294"/>
      <c r="E36" s="294" t="s">
        <v>425</v>
      </c>
      <c r="F36" s="294"/>
      <c r="G36" s="294" t="s">
        <v>426</v>
      </c>
      <c r="H36" s="294" t="s">
        <v>427</v>
      </c>
      <c r="I36" s="294">
        <v>38000</v>
      </c>
      <c r="J36" s="294"/>
      <c r="K36" s="294"/>
      <c r="L36" s="294"/>
      <c r="M36" s="294">
        <v>10294.700000000001</v>
      </c>
      <c r="N36" s="294"/>
      <c r="O36" s="294">
        <f t="shared" si="2"/>
        <v>10294.700000000001</v>
      </c>
      <c r="P36" s="294"/>
      <c r="Q36" s="294"/>
    </row>
    <row r="37" spans="1:17">
      <c r="A37" s="294" t="s">
        <v>424</v>
      </c>
      <c r="B37" s="300">
        <v>500</v>
      </c>
      <c r="C37" s="300">
        <v>280</v>
      </c>
      <c r="D37" s="294"/>
      <c r="E37" s="294" t="s">
        <v>428</v>
      </c>
      <c r="F37" s="294"/>
      <c r="G37" s="294" t="s">
        <v>426</v>
      </c>
      <c r="H37" s="294" t="s">
        <v>427</v>
      </c>
      <c r="I37" s="294">
        <v>12000</v>
      </c>
      <c r="J37" s="294"/>
      <c r="K37" s="294"/>
      <c r="L37" s="294"/>
      <c r="M37" s="294">
        <v>4392.8999999999996</v>
      </c>
      <c r="N37" s="294"/>
      <c r="O37" s="294">
        <f t="shared" si="2"/>
        <v>4392.8999999999996</v>
      </c>
      <c r="P37" s="294"/>
      <c r="Q37" s="294"/>
    </row>
    <row r="38" spans="1:17">
      <c r="A38" s="294" t="s">
        <v>424</v>
      </c>
      <c r="B38" s="300">
        <v>500</v>
      </c>
      <c r="C38" s="300">
        <v>281</v>
      </c>
      <c r="D38" s="294"/>
      <c r="E38" s="294" t="s">
        <v>429</v>
      </c>
      <c r="F38" s="294"/>
      <c r="G38" s="294" t="s">
        <v>426</v>
      </c>
      <c r="H38" s="294" t="s">
        <v>427</v>
      </c>
      <c r="I38" s="294">
        <v>3800</v>
      </c>
      <c r="J38" s="294"/>
      <c r="K38" s="294"/>
      <c r="L38" s="294"/>
      <c r="M38" s="294"/>
      <c r="N38" s="294"/>
      <c r="O38" s="294">
        <f t="shared" si="2"/>
        <v>0</v>
      </c>
      <c r="P38" s="294"/>
      <c r="Q38" s="294"/>
    </row>
    <row r="39" spans="1:17">
      <c r="A39" s="294"/>
      <c r="B39" s="300"/>
      <c r="C39" s="300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</row>
    <row r="40" spans="1:17">
      <c r="A40" s="294"/>
      <c r="B40" s="300"/>
      <c r="C40" s="300"/>
      <c r="D40" s="313" t="s">
        <v>274</v>
      </c>
      <c r="E40" s="313"/>
      <c r="F40" s="313"/>
      <c r="G40" s="313"/>
      <c r="H40" s="313"/>
      <c r="I40" s="313">
        <f t="shared" ref="I40:K40" si="3">SUM(I11:I39)</f>
        <v>198944</v>
      </c>
      <c r="J40" s="313">
        <f t="shared" si="3"/>
        <v>-60</v>
      </c>
      <c r="K40" s="313">
        <f t="shared" si="3"/>
        <v>0</v>
      </c>
      <c r="L40" s="313">
        <f>SUM(L11:L39)</f>
        <v>-1547.8000000000002</v>
      </c>
      <c r="M40" s="313">
        <f t="shared" ref="M40:N40" si="4">SUM(M11:M39)</f>
        <v>134540.20000000004</v>
      </c>
      <c r="N40" s="313">
        <f t="shared" si="4"/>
        <v>102839.3</v>
      </c>
      <c r="O40" s="313">
        <f>SUM(O11:O39)</f>
        <v>31700.9</v>
      </c>
      <c r="P40" s="294"/>
      <c r="Q40" s="294"/>
    </row>
    <row r="41" spans="1:17">
      <c r="A41" s="294"/>
      <c r="B41" s="300"/>
      <c r="C41" s="300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</row>
    <row r="42" spans="1:17">
      <c r="A42" s="294"/>
      <c r="B42" s="300"/>
      <c r="C42" s="300"/>
      <c r="D42" s="294" t="s">
        <v>278</v>
      </c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</row>
    <row r="43" spans="1:17">
      <c r="A43" s="294" t="s">
        <v>28</v>
      </c>
      <c r="B43" s="300">
        <v>500</v>
      </c>
      <c r="C43" s="300">
        <v>649</v>
      </c>
      <c r="D43" s="294"/>
      <c r="E43" s="294" t="s">
        <v>62</v>
      </c>
      <c r="F43" s="294"/>
      <c r="G43" s="294" t="s">
        <v>74</v>
      </c>
      <c r="H43" s="294" t="s">
        <v>192</v>
      </c>
      <c r="I43" s="294">
        <v>500</v>
      </c>
      <c r="J43" s="294"/>
      <c r="K43" s="294"/>
      <c r="L43" s="294"/>
      <c r="M43" s="294">
        <v>500</v>
      </c>
      <c r="N43" s="294">
        <f>+'Status 12-31-08'!Q200</f>
        <v>500</v>
      </c>
      <c r="O43" s="294">
        <f t="shared" ref="O43:O57" si="5">+M43-N43</f>
        <v>0</v>
      </c>
      <c r="P43" s="294"/>
      <c r="Q43" s="294"/>
    </row>
    <row r="44" spans="1:17">
      <c r="A44" s="294" t="s">
        <v>28</v>
      </c>
      <c r="B44" s="300">
        <v>500</v>
      </c>
      <c r="C44" s="300">
        <v>652</v>
      </c>
      <c r="D44" s="294"/>
      <c r="E44" s="294" t="s">
        <v>64</v>
      </c>
      <c r="F44" s="294"/>
      <c r="G44" s="294" t="s">
        <v>74</v>
      </c>
      <c r="H44" s="294" t="s">
        <v>192</v>
      </c>
      <c r="I44" s="294">
        <v>1000</v>
      </c>
      <c r="J44" s="294"/>
      <c r="K44" s="294"/>
      <c r="L44" s="294">
        <v>-7</v>
      </c>
      <c r="M44" s="294">
        <v>993</v>
      </c>
      <c r="N44" s="294">
        <f>+'Status 12-31-08'!Q201</f>
        <v>993</v>
      </c>
      <c r="O44" s="294">
        <f t="shared" si="5"/>
        <v>0</v>
      </c>
      <c r="P44" s="294"/>
      <c r="Q44" s="294"/>
    </row>
    <row r="45" spans="1:17">
      <c r="A45" s="294" t="s">
        <v>113</v>
      </c>
      <c r="B45" s="300">
        <v>500</v>
      </c>
      <c r="C45" s="300" t="s">
        <v>120</v>
      </c>
      <c r="D45" s="294"/>
      <c r="E45" s="294" t="s">
        <v>123</v>
      </c>
      <c r="F45" s="294"/>
      <c r="G45" s="294" t="s">
        <v>130</v>
      </c>
      <c r="H45" s="294" t="s">
        <v>117</v>
      </c>
      <c r="I45" s="294">
        <v>500</v>
      </c>
      <c r="J45" s="294"/>
      <c r="K45" s="294"/>
      <c r="L45" s="294"/>
      <c r="M45" s="294">
        <v>500</v>
      </c>
      <c r="N45" s="294">
        <f>+'Status 12-31-08'!Q202</f>
        <v>456</v>
      </c>
      <c r="O45" s="294">
        <f t="shared" si="5"/>
        <v>44</v>
      </c>
      <c r="P45" s="294"/>
      <c r="Q45" s="294"/>
    </row>
    <row r="46" spans="1:17">
      <c r="A46" s="294" t="s">
        <v>113</v>
      </c>
      <c r="B46" s="300">
        <v>500</v>
      </c>
      <c r="C46" s="300" t="s">
        <v>121</v>
      </c>
      <c r="D46" s="294"/>
      <c r="E46" s="294" t="s">
        <v>124</v>
      </c>
      <c r="F46" s="294"/>
      <c r="G46" s="294" t="s">
        <v>130</v>
      </c>
      <c r="H46" s="294" t="s">
        <v>117</v>
      </c>
      <c r="I46" s="294">
        <v>2000</v>
      </c>
      <c r="J46" s="294"/>
      <c r="K46" s="294"/>
      <c r="L46" s="294"/>
      <c r="M46" s="294">
        <v>2000</v>
      </c>
      <c r="N46" s="294">
        <f>+'Status 12-31-08'!Q203</f>
        <v>2000</v>
      </c>
      <c r="O46" s="294">
        <f t="shared" si="5"/>
        <v>0</v>
      </c>
      <c r="P46" s="294"/>
      <c r="Q46" s="294"/>
    </row>
    <row r="47" spans="1:17">
      <c r="A47" s="294" t="s">
        <v>113</v>
      </c>
      <c r="B47" s="300">
        <v>500</v>
      </c>
      <c r="C47" s="300" t="s">
        <v>122</v>
      </c>
      <c r="D47" s="294"/>
      <c r="E47" s="294" t="s">
        <v>125</v>
      </c>
      <c r="F47" s="294"/>
      <c r="G47" s="294" t="s">
        <v>130</v>
      </c>
      <c r="H47" s="294" t="s">
        <v>117</v>
      </c>
      <c r="I47" s="294">
        <v>1000</v>
      </c>
      <c r="J47" s="294"/>
      <c r="K47" s="294"/>
      <c r="L47" s="294"/>
      <c r="M47" s="294">
        <v>1000</v>
      </c>
      <c r="N47" s="294">
        <f>+'Status 12-31-08'!Q204</f>
        <v>1000</v>
      </c>
      <c r="O47" s="294">
        <f t="shared" si="5"/>
        <v>0</v>
      </c>
      <c r="P47" s="294"/>
      <c r="Q47" s="294"/>
    </row>
    <row r="48" spans="1:17">
      <c r="A48" s="294" t="s">
        <v>141</v>
      </c>
      <c r="B48" s="300">
        <v>500</v>
      </c>
      <c r="C48" s="300" t="s">
        <v>172</v>
      </c>
      <c r="D48" s="294"/>
      <c r="E48" s="294" t="s">
        <v>175</v>
      </c>
      <c r="F48" s="294"/>
      <c r="G48" s="294" t="s">
        <v>201</v>
      </c>
      <c r="H48" s="294" t="s">
        <v>143</v>
      </c>
      <c r="I48" s="294">
        <v>500</v>
      </c>
      <c r="J48" s="294"/>
      <c r="K48" s="294"/>
      <c r="L48" s="294"/>
      <c r="M48" s="294">
        <v>27.2</v>
      </c>
      <c r="N48" s="294">
        <f>+'Status 12-31-08'!Q205</f>
        <v>25.8</v>
      </c>
      <c r="O48" s="294">
        <f t="shared" si="5"/>
        <v>1.3999999999999986</v>
      </c>
      <c r="P48" s="294"/>
      <c r="Q48" s="294"/>
    </row>
    <row r="49" spans="1:17">
      <c r="A49" s="294" t="s">
        <v>141</v>
      </c>
      <c r="B49" s="300">
        <v>500</v>
      </c>
      <c r="C49" s="300" t="s">
        <v>173</v>
      </c>
      <c r="D49" s="294"/>
      <c r="E49" s="294" t="s">
        <v>176</v>
      </c>
      <c r="F49" s="294"/>
      <c r="G49" s="294" t="s">
        <v>201</v>
      </c>
      <c r="H49" s="294" t="s">
        <v>143</v>
      </c>
      <c r="I49" s="294">
        <v>1000</v>
      </c>
      <c r="J49" s="294"/>
      <c r="K49" s="294"/>
      <c r="L49" s="294"/>
      <c r="M49" s="294">
        <v>987.1</v>
      </c>
      <c r="N49" s="294">
        <f>+'Status 12-31-08'!Q206</f>
        <v>941.4</v>
      </c>
      <c r="O49" s="294">
        <f t="shared" si="5"/>
        <v>45.700000000000045</v>
      </c>
      <c r="P49" s="294"/>
      <c r="Q49" s="294"/>
    </row>
    <row r="50" spans="1:17">
      <c r="A50" s="294" t="s">
        <v>141</v>
      </c>
      <c r="B50" s="300">
        <v>500</v>
      </c>
      <c r="C50" s="300" t="s">
        <v>174</v>
      </c>
      <c r="D50" s="294"/>
      <c r="E50" s="294" t="s">
        <v>177</v>
      </c>
      <c r="F50" s="294"/>
      <c r="G50" s="294" t="s">
        <v>201</v>
      </c>
      <c r="H50" s="294" t="s">
        <v>143</v>
      </c>
      <c r="I50" s="294">
        <v>300</v>
      </c>
      <c r="J50" s="294"/>
      <c r="K50" s="294"/>
      <c r="L50" s="294"/>
      <c r="M50" s="294">
        <v>292.89999999999998</v>
      </c>
      <c r="N50" s="294">
        <f>+'Status 12-31-08'!Q207</f>
        <v>291.5</v>
      </c>
      <c r="O50" s="294">
        <f t="shared" si="5"/>
        <v>1.3999999999999773</v>
      </c>
      <c r="P50" s="294"/>
      <c r="Q50" s="294"/>
    </row>
    <row r="51" spans="1:17">
      <c r="A51" s="294" t="s">
        <v>203</v>
      </c>
      <c r="B51" s="300">
        <v>500</v>
      </c>
      <c r="C51" s="300" t="s">
        <v>238</v>
      </c>
      <c r="D51" s="294"/>
      <c r="E51" s="294" t="s">
        <v>245</v>
      </c>
      <c r="F51" s="294"/>
      <c r="G51" s="294" t="s">
        <v>201</v>
      </c>
      <c r="H51" s="294" t="s">
        <v>202</v>
      </c>
      <c r="I51" s="294">
        <v>2000</v>
      </c>
      <c r="J51" s="294"/>
      <c r="K51" s="294"/>
      <c r="L51" s="294"/>
      <c r="M51" s="294">
        <v>1544</v>
      </c>
      <c r="N51" s="294">
        <f>+'Status 12-31-08'!Q208</f>
        <v>583</v>
      </c>
      <c r="O51" s="294">
        <f t="shared" si="5"/>
        <v>961</v>
      </c>
      <c r="P51" s="294"/>
      <c r="Q51" s="294"/>
    </row>
    <row r="52" spans="1:17">
      <c r="A52" s="294" t="s">
        <v>203</v>
      </c>
      <c r="B52" s="300">
        <v>500</v>
      </c>
      <c r="C52" s="300" t="s">
        <v>239</v>
      </c>
      <c r="D52" s="294"/>
      <c r="E52" s="294" t="s">
        <v>246</v>
      </c>
      <c r="F52" s="294"/>
      <c r="G52" s="294" t="s">
        <v>201</v>
      </c>
      <c r="H52" s="294" t="s">
        <v>202</v>
      </c>
      <c r="I52" s="294">
        <v>1000</v>
      </c>
      <c r="J52" s="294"/>
      <c r="K52" s="294"/>
      <c r="L52" s="294"/>
      <c r="M52" s="294">
        <v>999.9</v>
      </c>
      <c r="N52" s="294">
        <f>+'Status 12-31-08'!Q209</f>
        <v>920.3</v>
      </c>
      <c r="O52" s="294">
        <f t="shared" si="5"/>
        <v>79.600000000000023</v>
      </c>
      <c r="P52" s="294"/>
      <c r="Q52" s="294"/>
    </row>
    <row r="53" spans="1:17">
      <c r="A53" s="294" t="s">
        <v>203</v>
      </c>
      <c r="B53" s="300">
        <v>500</v>
      </c>
      <c r="C53" s="300" t="s">
        <v>240</v>
      </c>
      <c r="D53" s="294"/>
      <c r="E53" s="294" t="s">
        <v>247</v>
      </c>
      <c r="F53" s="294"/>
      <c r="G53" s="294" t="s">
        <v>201</v>
      </c>
      <c r="H53" s="294" t="s">
        <v>202</v>
      </c>
      <c r="I53" s="294">
        <v>2000</v>
      </c>
      <c r="J53" s="294"/>
      <c r="K53" s="294"/>
      <c r="L53" s="294"/>
      <c r="M53" s="294">
        <v>1384.8</v>
      </c>
      <c r="N53" s="294">
        <f>+'Status 12-31-08'!Q210</f>
        <v>1255</v>
      </c>
      <c r="O53" s="294">
        <f t="shared" si="5"/>
        <v>129.79999999999995</v>
      </c>
      <c r="P53" s="294"/>
      <c r="Q53" s="294"/>
    </row>
    <row r="54" spans="1:17">
      <c r="A54" s="294" t="s">
        <v>263</v>
      </c>
      <c r="B54" s="300">
        <v>500</v>
      </c>
      <c r="C54" s="300" t="s">
        <v>335</v>
      </c>
      <c r="D54" s="294"/>
      <c r="E54" s="294" t="s">
        <v>339</v>
      </c>
      <c r="F54" s="294"/>
      <c r="G54" s="294" t="s">
        <v>295</v>
      </c>
      <c r="H54" s="294" t="s">
        <v>296</v>
      </c>
      <c r="I54" s="294">
        <v>500</v>
      </c>
      <c r="J54" s="294"/>
      <c r="K54" s="294"/>
      <c r="L54" s="294"/>
      <c r="M54" s="294"/>
      <c r="N54" s="294">
        <f>+'Status 12-31-08'!Q211</f>
        <v>0</v>
      </c>
      <c r="O54" s="294">
        <f t="shared" si="5"/>
        <v>0</v>
      </c>
      <c r="P54" s="294"/>
      <c r="Q54" s="294"/>
    </row>
    <row r="55" spans="1:17">
      <c r="A55" s="294" t="s">
        <v>263</v>
      </c>
      <c r="B55" s="300">
        <v>500</v>
      </c>
      <c r="C55" s="300" t="s">
        <v>336</v>
      </c>
      <c r="D55" s="294"/>
      <c r="E55" s="294" t="s">
        <v>340</v>
      </c>
      <c r="F55" s="294"/>
      <c r="G55" s="294" t="s">
        <v>295</v>
      </c>
      <c r="H55" s="294" t="s">
        <v>296</v>
      </c>
      <c r="I55" s="294">
        <v>1000</v>
      </c>
      <c r="J55" s="294"/>
      <c r="K55" s="294"/>
      <c r="L55" s="294"/>
      <c r="M55" s="294"/>
      <c r="N55" s="294">
        <f>+'Status 12-31-08'!Q212</f>
        <v>0</v>
      </c>
      <c r="O55" s="294">
        <f t="shared" si="5"/>
        <v>0</v>
      </c>
      <c r="P55" s="294"/>
      <c r="Q55" s="294"/>
    </row>
    <row r="56" spans="1:17">
      <c r="A56" s="294" t="s">
        <v>263</v>
      </c>
      <c r="B56" s="300">
        <v>500</v>
      </c>
      <c r="C56" s="300" t="s">
        <v>337</v>
      </c>
      <c r="D56" s="294"/>
      <c r="E56" s="294" t="s">
        <v>341</v>
      </c>
      <c r="F56" s="294"/>
      <c r="G56" s="294" t="s">
        <v>295</v>
      </c>
      <c r="H56" s="294" t="s">
        <v>296</v>
      </c>
      <c r="I56" s="294">
        <v>4000</v>
      </c>
      <c r="J56" s="294"/>
      <c r="K56" s="294"/>
      <c r="L56" s="294"/>
      <c r="M56" s="294">
        <v>1647.1</v>
      </c>
      <c r="N56" s="294">
        <f>+'Status 12-31-08'!Q213</f>
        <v>64.3</v>
      </c>
      <c r="O56" s="294">
        <f t="shared" si="5"/>
        <v>1582.8</v>
      </c>
      <c r="P56" s="294"/>
      <c r="Q56" s="294"/>
    </row>
    <row r="57" spans="1:17">
      <c r="A57" s="294" t="s">
        <v>263</v>
      </c>
      <c r="B57" s="300">
        <v>500</v>
      </c>
      <c r="C57" s="300" t="s">
        <v>338</v>
      </c>
      <c r="D57" s="294"/>
      <c r="E57" s="294" t="s">
        <v>342</v>
      </c>
      <c r="F57" s="294"/>
      <c r="G57" s="294" t="s">
        <v>295</v>
      </c>
      <c r="H57" s="294" t="s">
        <v>296</v>
      </c>
      <c r="I57" s="294">
        <v>1000</v>
      </c>
      <c r="J57" s="294"/>
      <c r="K57" s="294"/>
      <c r="L57" s="294"/>
      <c r="M57" s="294">
        <v>30.4</v>
      </c>
      <c r="N57" s="294">
        <f>+'Status 12-31-08'!Q214</f>
        <v>18.3</v>
      </c>
      <c r="O57" s="294">
        <f t="shared" si="5"/>
        <v>12.099999999999998</v>
      </c>
      <c r="P57" s="294"/>
      <c r="Q57" s="294"/>
    </row>
    <row r="58" spans="1:17">
      <c r="A58" s="294"/>
      <c r="B58" s="300"/>
      <c r="C58" s="300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</row>
    <row r="59" spans="1:17">
      <c r="A59" s="294"/>
      <c r="B59" s="300"/>
      <c r="C59" s="300"/>
      <c r="D59" s="313" t="s">
        <v>430</v>
      </c>
      <c r="E59" s="313"/>
      <c r="F59" s="313"/>
      <c r="G59" s="313"/>
      <c r="H59" s="313"/>
      <c r="I59" s="313">
        <f t="shared" ref="I59:L59" si="6">SUM(I43:I58)</f>
        <v>18300</v>
      </c>
      <c r="J59" s="313">
        <f t="shared" si="6"/>
        <v>0</v>
      </c>
      <c r="K59" s="313">
        <f t="shared" si="6"/>
        <v>0</v>
      </c>
      <c r="L59" s="313">
        <f t="shared" si="6"/>
        <v>-7</v>
      </c>
      <c r="M59" s="313">
        <f>SUM(M43:M58)</f>
        <v>11906.4</v>
      </c>
      <c r="N59" s="313">
        <f t="shared" ref="N59:O59" si="7">SUM(N43:N58)</f>
        <v>9048.5999999999985</v>
      </c>
      <c r="O59" s="313">
        <f t="shared" si="7"/>
        <v>2857.7999999999997</v>
      </c>
      <c r="P59" s="294"/>
      <c r="Q59" s="294"/>
    </row>
    <row r="60" spans="1:17">
      <c r="A60" s="294"/>
      <c r="B60" s="300"/>
      <c r="C60" s="300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</row>
    <row r="61" spans="1:17">
      <c r="A61" s="294"/>
      <c r="B61" s="300"/>
      <c r="C61" s="300"/>
      <c r="D61" s="294" t="s">
        <v>32</v>
      </c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</row>
    <row r="62" spans="1:17">
      <c r="A62" s="294" t="s">
        <v>28</v>
      </c>
      <c r="B62" s="300">
        <v>500</v>
      </c>
      <c r="C62" s="300">
        <v>338</v>
      </c>
      <c r="D62" s="294"/>
      <c r="E62" s="294" t="s">
        <v>56</v>
      </c>
      <c r="F62" s="294"/>
      <c r="G62" s="294" t="s">
        <v>74</v>
      </c>
      <c r="H62" s="294" t="s">
        <v>29</v>
      </c>
      <c r="I62" s="294">
        <v>1000</v>
      </c>
      <c r="J62" s="294"/>
      <c r="K62" s="294"/>
      <c r="L62" s="294">
        <v>-1.5</v>
      </c>
      <c r="M62" s="294">
        <v>998.5</v>
      </c>
      <c r="N62" s="294">
        <f>+'Status 12-31-08'!Q44</f>
        <v>998.5</v>
      </c>
      <c r="O62" s="294">
        <f t="shared" ref="O62:O77" si="8">+M62-N62</f>
        <v>0</v>
      </c>
      <c r="P62" s="294"/>
      <c r="Q62" s="294"/>
    </row>
    <row r="63" spans="1:17">
      <c r="A63" s="294" t="s">
        <v>77</v>
      </c>
      <c r="B63" s="300">
        <v>500</v>
      </c>
      <c r="C63" s="300">
        <v>339</v>
      </c>
      <c r="D63" s="294"/>
      <c r="E63" s="294" t="s">
        <v>82</v>
      </c>
      <c r="F63" s="294"/>
      <c r="G63" s="294" t="s">
        <v>129</v>
      </c>
      <c r="H63" s="294" t="s">
        <v>99</v>
      </c>
      <c r="I63" s="294">
        <v>750</v>
      </c>
      <c r="J63" s="294"/>
      <c r="K63" s="294" t="s">
        <v>50</v>
      </c>
      <c r="L63" s="294"/>
      <c r="M63" s="294">
        <v>750</v>
      </c>
      <c r="N63" s="294">
        <f>+'Status 12-31-08'!Q45</f>
        <v>750</v>
      </c>
      <c r="O63" s="294">
        <f t="shared" si="8"/>
        <v>0</v>
      </c>
      <c r="P63" s="294"/>
      <c r="Q63" s="294"/>
    </row>
    <row r="64" spans="1:17">
      <c r="A64" s="294" t="s">
        <v>77</v>
      </c>
      <c r="B64" s="300">
        <v>500</v>
      </c>
      <c r="C64" s="300">
        <v>340</v>
      </c>
      <c r="D64" s="294"/>
      <c r="E64" s="294" t="s">
        <v>83</v>
      </c>
      <c r="F64" s="294"/>
      <c r="G64" s="294" t="s">
        <v>101</v>
      </c>
      <c r="H64" s="294" t="s">
        <v>81</v>
      </c>
      <c r="I64" s="294">
        <v>1200</v>
      </c>
      <c r="J64" s="294"/>
      <c r="K64" s="294"/>
      <c r="L64" s="294"/>
      <c r="M64" s="294">
        <v>1200</v>
      </c>
      <c r="N64" s="294">
        <f>+'Status 12-31-08'!Q46</f>
        <v>1200</v>
      </c>
      <c r="O64" s="294">
        <f t="shared" si="8"/>
        <v>0</v>
      </c>
      <c r="P64" s="294"/>
      <c r="Q64" s="294"/>
    </row>
    <row r="65" spans="1:17">
      <c r="A65" s="294" t="s">
        <v>141</v>
      </c>
      <c r="B65" s="300">
        <v>500</v>
      </c>
      <c r="C65" s="300">
        <v>341</v>
      </c>
      <c r="D65" s="294"/>
      <c r="E65" s="294" t="s">
        <v>148</v>
      </c>
      <c r="F65" s="294"/>
      <c r="G65" s="294" t="s">
        <v>201</v>
      </c>
      <c r="H65" s="294" t="s">
        <v>143</v>
      </c>
      <c r="I65" s="294">
        <v>2000</v>
      </c>
      <c r="J65" s="294"/>
      <c r="K65" s="294"/>
      <c r="L65" s="294"/>
      <c r="M65" s="294">
        <v>2000</v>
      </c>
      <c r="N65" s="294">
        <f>+'Status 12-31-08'!Q47</f>
        <v>2000</v>
      </c>
      <c r="O65" s="294">
        <f t="shared" si="8"/>
        <v>0</v>
      </c>
      <c r="P65" s="294"/>
      <c r="Q65" s="294"/>
    </row>
    <row r="66" spans="1:17">
      <c r="A66" s="294" t="s">
        <v>141</v>
      </c>
      <c r="B66" s="300">
        <v>500</v>
      </c>
      <c r="C66" s="300">
        <v>342</v>
      </c>
      <c r="D66" s="294"/>
      <c r="E66" s="294" t="s">
        <v>149</v>
      </c>
      <c r="F66" s="294"/>
      <c r="G66" s="294" t="s">
        <v>201</v>
      </c>
      <c r="H66" s="294" t="s">
        <v>143</v>
      </c>
      <c r="I66" s="294">
        <v>1000</v>
      </c>
      <c r="J66" s="294"/>
      <c r="K66" s="294"/>
      <c r="L66" s="294"/>
      <c r="M66" s="294">
        <v>1000</v>
      </c>
      <c r="N66" s="294">
        <f>+'Status 12-31-08'!Q48</f>
        <v>984</v>
      </c>
      <c r="O66" s="294">
        <f t="shared" si="8"/>
        <v>16</v>
      </c>
      <c r="P66" s="294"/>
      <c r="Q66" s="294"/>
    </row>
    <row r="67" spans="1:17">
      <c r="A67" s="294" t="s">
        <v>141</v>
      </c>
      <c r="B67" s="300">
        <v>500</v>
      </c>
      <c r="C67" s="300">
        <v>343</v>
      </c>
      <c r="D67" s="294"/>
      <c r="E67" s="294" t="s">
        <v>150</v>
      </c>
      <c r="F67" s="294"/>
      <c r="G67" s="294" t="s">
        <v>201</v>
      </c>
      <c r="H67" s="294" t="s">
        <v>143</v>
      </c>
      <c r="I67" s="294">
        <v>1500</v>
      </c>
      <c r="J67" s="294"/>
      <c r="K67" s="294"/>
      <c r="L67" s="294"/>
      <c r="M67" s="294">
        <v>1422.8</v>
      </c>
      <c r="N67" s="294">
        <f>+'Status 12-31-08'!Q49</f>
        <v>1368.3</v>
      </c>
      <c r="O67" s="294">
        <f t="shared" si="8"/>
        <v>54.5</v>
      </c>
      <c r="P67" s="294"/>
      <c r="Q67" s="294"/>
    </row>
    <row r="68" spans="1:17">
      <c r="A68" s="294" t="s">
        <v>141</v>
      </c>
      <c r="B68" s="300">
        <v>500</v>
      </c>
      <c r="C68" s="300">
        <v>344</v>
      </c>
      <c r="D68" s="294"/>
      <c r="E68" s="294" t="s">
        <v>147</v>
      </c>
      <c r="F68" s="294"/>
      <c r="G68" s="294" t="s">
        <v>201</v>
      </c>
      <c r="H68" s="294" t="s">
        <v>143</v>
      </c>
      <c r="I68" s="294">
        <v>300</v>
      </c>
      <c r="J68" s="294"/>
      <c r="K68" s="294"/>
      <c r="L68" s="294"/>
      <c r="M68" s="294">
        <v>300</v>
      </c>
      <c r="N68" s="294">
        <f>+'Status 12-31-08'!Q50</f>
        <v>299.60000000000002</v>
      </c>
      <c r="O68" s="294">
        <f t="shared" si="8"/>
        <v>0.39999999999997726</v>
      </c>
      <c r="P68" s="294"/>
      <c r="Q68" s="294"/>
    </row>
    <row r="69" spans="1:17">
      <c r="A69" s="294" t="s">
        <v>203</v>
      </c>
      <c r="B69" s="300">
        <v>500</v>
      </c>
      <c r="C69" s="300">
        <v>345</v>
      </c>
      <c r="D69" s="294"/>
      <c r="E69" s="294" t="s">
        <v>204</v>
      </c>
      <c r="F69" s="294"/>
      <c r="G69" s="294" t="s">
        <v>201</v>
      </c>
      <c r="H69" s="294" t="s">
        <v>202</v>
      </c>
      <c r="I69" s="294">
        <v>1000</v>
      </c>
      <c r="J69" s="294"/>
      <c r="K69" s="294"/>
      <c r="L69" s="294"/>
      <c r="M69" s="294">
        <v>476.8</v>
      </c>
      <c r="N69" s="294">
        <f>+'Status 12-31-08'!Q51</f>
        <v>193.4</v>
      </c>
      <c r="O69" s="294">
        <f t="shared" si="8"/>
        <v>283.39999999999998</v>
      </c>
      <c r="P69" s="294"/>
      <c r="Q69" s="294"/>
    </row>
    <row r="70" spans="1:17">
      <c r="A70" s="294" t="s">
        <v>203</v>
      </c>
      <c r="B70" s="300">
        <v>500</v>
      </c>
      <c r="C70" s="300">
        <v>346</v>
      </c>
      <c r="D70" s="294"/>
      <c r="E70" s="294" t="s">
        <v>262</v>
      </c>
      <c r="F70" s="294"/>
      <c r="G70" s="294" t="s">
        <v>201</v>
      </c>
      <c r="H70" s="294" t="s">
        <v>202</v>
      </c>
      <c r="I70" s="294">
        <v>7000</v>
      </c>
      <c r="J70" s="294">
        <v>-6976</v>
      </c>
      <c r="K70" s="294"/>
      <c r="L70" s="294"/>
      <c r="M70" s="294"/>
      <c r="N70" s="294">
        <f>+'Status 12-31-08'!Q52</f>
        <v>0</v>
      </c>
      <c r="O70" s="294">
        <f t="shared" si="8"/>
        <v>0</v>
      </c>
      <c r="P70" s="294"/>
      <c r="Q70" s="294"/>
    </row>
    <row r="71" spans="1:17">
      <c r="A71" s="294" t="s">
        <v>203</v>
      </c>
      <c r="B71" s="300">
        <v>500</v>
      </c>
      <c r="C71" s="300">
        <v>347</v>
      </c>
      <c r="D71" s="294"/>
      <c r="E71" s="294" t="s">
        <v>206</v>
      </c>
      <c r="F71" s="294"/>
      <c r="G71" s="294" t="s">
        <v>201</v>
      </c>
      <c r="H71" s="294" t="s">
        <v>202</v>
      </c>
      <c r="I71" s="294">
        <v>4000</v>
      </c>
      <c r="J71" s="294"/>
      <c r="K71" s="294"/>
      <c r="L71" s="294"/>
      <c r="M71" s="294">
        <v>3927.5</v>
      </c>
      <c r="N71" s="294">
        <f>+'Status 12-31-08'!Q53</f>
        <v>3320.3</v>
      </c>
      <c r="O71" s="294">
        <f t="shared" si="8"/>
        <v>607.19999999999982</v>
      </c>
      <c r="P71" s="294"/>
      <c r="Q71" s="294"/>
    </row>
    <row r="72" spans="1:17">
      <c r="A72" s="294" t="s">
        <v>203</v>
      </c>
      <c r="B72" s="300">
        <v>500</v>
      </c>
      <c r="C72" s="300">
        <v>348</v>
      </c>
      <c r="D72" s="294"/>
      <c r="E72" s="294" t="s">
        <v>207</v>
      </c>
      <c r="F72" s="294"/>
      <c r="G72" s="294" t="s">
        <v>201</v>
      </c>
      <c r="H72" s="294" t="s">
        <v>202</v>
      </c>
      <c r="I72" s="294">
        <v>1000</v>
      </c>
      <c r="J72" s="294">
        <v>0</v>
      </c>
      <c r="K72" s="294" t="s">
        <v>271</v>
      </c>
      <c r="L72" s="294"/>
      <c r="M72" s="294">
        <v>1000</v>
      </c>
      <c r="N72" s="294">
        <f>+'Status 12-31-08'!Q54</f>
        <v>911.6</v>
      </c>
      <c r="O72" s="294">
        <f t="shared" si="8"/>
        <v>88.399999999999977</v>
      </c>
      <c r="P72" s="294"/>
      <c r="Q72" s="294"/>
    </row>
    <row r="73" spans="1:17">
      <c r="A73" s="294" t="s">
        <v>203</v>
      </c>
      <c r="B73" s="300">
        <v>500</v>
      </c>
      <c r="C73" s="300">
        <v>349</v>
      </c>
      <c r="D73" s="294"/>
      <c r="E73" s="294" t="s">
        <v>205</v>
      </c>
      <c r="F73" s="294"/>
      <c r="G73" s="294" t="s">
        <v>201</v>
      </c>
      <c r="H73" s="294" t="s">
        <v>202</v>
      </c>
      <c r="I73" s="294"/>
      <c r="J73" s="294">
        <v>6976</v>
      </c>
      <c r="K73" s="294"/>
      <c r="L73" s="294"/>
      <c r="M73" s="294">
        <v>6976</v>
      </c>
      <c r="N73" s="294">
        <f>+'Status 12-31-08'!Q55</f>
        <v>6940.8</v>
      </c>
      <c r="O73" s="294">
        <f t="shared" si="8"/>
        <v>35.199999999999818</v>
      </c>
      <c r="P73" s="294"/>
      <c r="Q73" s="294"/>
    </row>
    <row r="74" spans="1:17">
      <c r="A74" s="294" t="s">
        <v>263</v>
      </c>
      <c r="B74" s="300">
        <v>500</v>
      </c>
      <c r="C74" s="300">
        <v>350</v>
      </c>
      <c r="D74" s="294"/>
      <c r="E74" s="294" t="s">
        <v>299</v>
      </c>
      <c r="F74" s="294"/>
      <c r="G74" s="294" t="s">
        <v>295</v>
      </c>
      <c r="H74" s="294" t="s">
        <v>296</v>
      </c>
      <c r="I74" s="294">
        <v>3000</v>
      </c>
      <c r="J74" s="294"/>
      <c r="K74" s="294"/>
      <c r="L74" s="294"/>
      <c r="M74" s="294">
        <v>11.4</v>
      </c>
      <c r="N74" s="294">
        <f>+'Status 12-31-08'!Q56</f>
        <v>0</v>
      </c>
      <c r="O74" s="294">
        <f t="shared" si="8"/>
        <v>11.4</v>
      </c>
      <c r="P74" s="294"/>
      <c r="Q74" s="294"/>
    </row>
    <row r="75" spans="1:17">
      <c r="A75" s="294" t="s">
        <v>263</v>
      </c>
      <c r="B75" s="300">
        <v>500</v>
      </c>
      <c r="C75" s="300">
        <v>351</v>
      </c>
      <c r="D75" s="294"/>
      <c r="E75" s="294" t="s">
        <v>300</v>
      </c>
      <c r="F75" s="294"/>
      <c r="G75" s="294" t="s">
        <v>295</v>
      </c>
      <c r="H75" s="294" t="s">
        <v>296</v>
      </c>
      <c r="I75" s="294">
        <v>3000</v>
      </c>
      <c r="J75" s="294"/>
      <c r="K75" s="294"/>
      <c r="L75" s="294"/>
      <c r="M75" s="294">
        <v>958.8</v>
      </c>
      <c r="N75" s="294">
        <f>+'Status 12-31-08'!Q57</f>
        <v>30.8</v>
      </c>
      <c r="O75" s="294">
        <f t="shared" si="8"/>
        <v>928</v>
      </c>
      <c r="P75" s="294"/>
      <c r="Q75" s="294"/>
    </row>
    <row r="76" spans="1:17">
      <c r="A76" s="294" t="s">
        <v>263</v>
      </c>
      <c r="B76" s="300">
        <v>500</v>
      </c>
      <c r="C76" s="300">
        <v>352</v>
      </c>
      <c r="D76" s="294"/>
      <c r="E76" s="294" t="s">
        <v>301</v>
      </c>
      <c r="F76" s="294"/>
      <c r="G76" s="294" t="s">
        <v>295</v>
      </c>
      <c r="H76" s="294" t="s">
        <v>296</v>
      </c>
      <c r="I76" s="294">
        <v>1000</v>
      </c>
      <c r="J76" s="294"/>
      <c r="K76" s="294"/>
      <c r="L76" s="294"/>
      <c r="M76" s="294">
        <v>669.5</v>
      </c>
      <c r="N76" s="294">
        <f>+'Status 12-31-08'!Q58</f>
        <v>47.5</v>
      </c>
      <c r="O76" s="294">
        <f t="shared" si="8"/>
        <v>622</v>
      </c>
      <c r="P76" s="294"/>
      <c r="Q76" s="294"/>
    </row>
    <row r="77" spans="1:17">
      <c r="A77" s="294" t="s">
        <v>263</v>
      </c>
      <c r="B77" s="300">
        <v>500</v>
      </c>
      <c r="C77" s="300">
        <v>353</v>
      </c>
      <c r="D77" s="294"/>
      <c r="E77" s="294" t="s">
        <v>302</v>
      </c>
      <c r="F77" s="294"/>
      <c r="G77" s="294" t="s">
        <v>295</v>
      </c>
      <c r="H77" s="294" t="s">
        <v>296</v>
      </c>
      <c r="I77" s="294">
        <v>500</v>
      </c>
      <c r="J77" s="294"/>
      <c r="K77" s="294"/>
      <c r="L77" s="294"/>
      <c r="M77" s="294"/>
      <c r="N77" s="294">
        <f>+'Status 12-31-08'!Q59</f>
        <v>0</v>
      </c>
      <c r="O77" s="294">
        <f t="shared" si="8"/>
        <v>0</v>
      </c>
      <c r="P77" s="294"/>
      <c r="Q77" s="294"/>
    </row>
    <row r="78" spans="1:17">
      <c r="A78" s="294"/>
      <c r="B78" s="300"/>
      <c r="C78" s="300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</row>
    <row r="79" spans="1:17">
      <c r="A79" s="294"/>
      <c r="B79" s="300"/>
      <c r="C79" s="300"/>
      <c r="D79" s="294" t="s">
        <v>275</v>
      </c>
      <c r="E79" s="294"/>
      <c r="F79" s="294"/>
      <c r="G79" s="294"/>
      <c r="H79" s="294"/>
      <c r="I79" s="313">
        <f t="shared" ref="I79:L79" si="9">SUM(I62:I78)</f>
        <v>28250</v>
      </c>
      <c r="J79" s="313">
        <f t="shared" si="9"/>
        <v>0</v>
      </c>
      <c r="K79" s="313">
        <f t="shared" si="9"/>
        <v>0</v>
      </c>
      <c r="L79" s="313">
        <f t="shared" si="9"/>
        <v>-1.5</v>
      </c>
      <c r="M79" s="313">
        <f>SUM(M62:M78)</f>
        <v>21691.3</v>
      </c>
      <c r="N79" s="313">
        <f t="shared" ref="N79:O79" si="10">SUM(N62:N78)</f>
        <v>19044.8</v>
      </c>
      <c r="O79" s="313">
        <f t="shared" si="10"/>
        <v>2646.4999999999995</v>
      </c>
      <c r="P79" s="294"/>
      <c r="Q79" s="294"/>
    </row>
    <row r="80" spans="1:17">
      <c r="A80" s="294"/>
      <c r="B80" s="300"/>
      <c r="C80" s="300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</row>
    <row r="81" spans="1:17">
      <c r="A81" s="294"/>
      <c r="B81" s="300"/>
      <c r="C81" s="300"/>
      <c r="D81" s="294" t="s">
        <v>373</v>
      </c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</row>
    <row r="82" spans="1:17">
      <c r="A82" s="294"/>
      <c r="B82" s="300"/>
      <c r="C82" s="300"/>
      <c r="D82" s="294"/>
      <c r="E82" s="294" t="s">
        <v>33</v>
      </c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</row>
    <row r="83" spans="1:17">
      <c r="A83" s="294" t="s">
        <v>28</v>
      </c>
      <c r="B83" s="300">
        <v>500</v>
      </c>
      <c r="C83" s="300">
        <v>443</v>
      </c>
      <c r="D83" s="294"/>
      <c r="E83" s="294" t="s">
        <v>57</v>
      </c>
      <c r="F83" s="294"/>
      <c r="G83" s="294" t="s">
        <v>74</v>
      </c>
      <c r="H83" s="294" t="s">
        <v>192</v>
      </c>
      <c r="I83" s="294">
        <v>1900</v>
      </c>
      <c r="J83" s="294"/>
      <c r="K83" s="294"/>
      <c r="L83" s="294">
        <v>-87.4</v>
      </c>
      <c r="M83" s="294">
        <v>1812.6</v>
      </c>
      <c r="N83" s="294">
        <f>+'Status 12-31-08'!Q65</f>
        <v>1812.6</v>
      </c>
      <c r="O83" s="294">
        <f t="shared" ref="O83:O113" si="11">+M83-N83</f>
        <v>0</v>
      </c>
      <c r="P83" s="294"/>
      <c r="Q83" s="294"/>
    </row>
    <row r="84" spans="1:17">
      <c r="A84" s="294" t="s">
        <v>28</v>
      </c>
      <c r="B84" s="300">
        <v>500</v>
      </c>
      <c r="C84" s="300">
        <v>444</v>
      </c>
      <c r="D84" s="294"/>
      <c r="E84" s="294" t="s">
        <v>58</v>
      </c>
      <c r="F84" s="294"/>
      <c r="G84" s="294" t="s">
        <v>74</v>
      </c>
      <c r="H84" s="294" t="s">
        <v>192</v>
      </c>
      <c r="I84" s="294">
        <v>1000</v>
      </c>
      <c r="J84" s="294">
        <v>-8.8000000000000007</v>
      </c>
      <c r="K84" s="294" t="s">
        <v>108</v>
      </c>
      <c r="L84" s="294"/>
      <c r="M84" s="294">
        <v>991.2</v>
      </c>
      <c r="N84" s="294">
        <f>+'Status 12-31-08'!Q66</f>
        <v>991.2</v>
      </c>
      <c r="O84" s="294">
        <f t="shared" si="11"/>
        <v>0</v>
      </c>
      <c r="P84" s="294"/>
      <c r="Q84" s="294"/>
    </row>
    <row r="85" spans="1:17">
      <c r="A85" s="294" t="s">
        <v>28</v>
      </c>
      <c r="B85" s="300">
        <v>500</v>
      </c>
      <c r="C85" s="300">
        <v>445</v>
      </c>
      <c r="D85" s="294"/>
      <c r="E85" s="294" t="s">
        <v>59</v>
      </c>
      <c r="F85" s="294"/>
      <c r="G85" s="294" t="s">
        <v>74</v>
      </c>
      <c r="H85" s="294" t="s">
        <v>192</v>
      </c>
      <c r="I85" s="294">
        <v>1500</v>
      </c>
      <c r="J85" s="294"/>
      <c r="K85" s="294"/>
      <c r="L85" s="294">
        <v>-2.9</v>
      </c>
      <c r="M85" s="294">
        <v>1497.1</v>
      </c>
      <c r="N85" s="294">
        <f>+'Status 12-31-08'!Q67</f>
        <v>1497.1</v>
      </c>
      <c r="O85" s="294">
        <f t="shared" si="11"/>
        <v>0</v>
      </c>
      <c r="P85" s="294"/>
      <c r="Q85" s="294"/>
    </row>
    <row r="86" spans="1:17">
      <c r="A86" s="294" t="s">
        <v>28</v>
      </c>
      <c r="B86" s="300">
        <v>500</v>
      </c>
      <c r="C86" s="300">
        <v>446</v>
      </c>
      <c r="D86" s="294"/>
      <c r="E86" s="294" t="s">
        <v>34</v>
      </c>
      <c r="F86" s="294"/>
      <c r="G86" s="294" t="s">
        <v>74</v>
      </c>
      <c r="H86" s="294" t="s">
        <v>192</v>
      </c>
      <c r="I86" s="294">
        <v>500</v>
      </c>
      <c r="J86" s="294"/>
      <c r="K86" s="294"/>
      <c r="L86" s="294">
        <v>-3.2</v>
      </c>
      <c r="M86" s="294">
        <v>496.8</v>
      </c>
      <c r="N86" s="294">
        <f>+'Status 12-31-08'!Q68</f>
        <v>496.8</v>
      </c>
      <c r="O86" s="303">
        <f t="shared" si="11"/>
        <v>0</v>
      </c>
      <c r="P86" s="294"/>
      <c r="Q86" s="294"/>
    </row>
    <row r="87" spans="1:17">
      <c r="A87" s="294" t="s">
        <v>28</v>
      </c>
      <c r="B87" s="300">
        <v>500</v>
      </c>
      <c r="C87" s="300">
        <v>447</v>
      </c>
      <c r="D87" s="294"/>
      <c r="E87" s="294" t="s">
        <v>35</v>
      </c>
      <c r="F87" s="294"/>
      <c r="G87" s="294" t="s">
        <v>74</v>
      </c>
      <c r="H87" s="294" t="s">
        <v>192</v>
      </c>
      <c r="I87" s="294">
        <v>2017</v>
      </c>
      <c r="J87" s="294">
        <v>-100</v>
      </c>
      <c r="K87" s="294" t="s">
        <v>140</v>
      </c>
      <c r="L87" s="294">
        <v>-4.5</v>
      </c>
      <c r="M87" s="294">
        <v>1912.5</v>
      </c>
      <c r="N87" s="294">
        <f>+'Status 12-31-08'!Q69</f>
        <v>1912.5</v>
      </c>
      <c r="O87" s="303">
        <f t="shared" si="11"/>
        <v>0</v>
      </c>
      <c r="P87" s="294"/>
      <c r="Q87" s="294"/>
    </row>
    <row r="88" spans="1:17">
      <c r="A88" s="294" t="s">
        <v>28</v>
      </c>
      <c r="B88" s="300">
        <v>500</v>
      </c>
      <c r="C88" s="300">
        <v>448</v>
      </c>
      <c r="D88" s="294"/>
      <c r="E88" s="294" t="s">
        <v>36</v>
      </c>
      <c r="F88" s="294"/>
      <c r="G88" s="294" t="s">
        <v>74</v>
      </c>
      <c r="H88" s="294" t="s">
        <v>192</v>
      </c>
      <c r="I88" s="294">
        <v>1000</v>
      </c>
      <c r="J88" s="294"/>
      <c r="K88" s="294"/>
      <c r="L88" s="294">
        <v>-0.1</v>
      </c>
      <c r="M88" s="294">
        <v>999.9</v>
      </c>
      <c r="N88" s="294">
        <f>+'Status 12-31-08'!Q70</f>
        <v>999.9</v>
      </c>
      <c r="O88" s="303">
        <f t="shared" si="11"/>
        <v>0</v>
      </c>
      <c r="P88" s="294"/>
      <c r="Q88" s="294"/>
    </row>
    <row r="89" spans="1:17">
      <c r="A89" s="294" t="s">
        <v>77</v>
      </c>
      <c r="B89" s="300">
        <v>500</v>
      </c>
      <c r="C89" s="300">
        <v>449</v>
      </c>
      <c r="D89" s="294"/>
      <c r="E89" s="294" t="s">
        <v>84</v>
      </c>
      <c r="F89" s="294"/>
      <c r="G89" s="294" t="s">
        <v>74</v>
      </c>
      <c r="H89" s="294" t="s">
        <v>99</v>
      </c>
      <c r="I89" s="294">
        <v>500</v>
      </c>
      <c r="J89" s="294"/>
      <c r="K89" s="294" t="s">
        <v>50</v>
      </c>
      <c r="L89" s="294"/>
      <c r="M89" s="294">
        <v>500</v>
      </c>
      <c r="N89" s="294">
        <f>+'Status 12-31-08'!Q71</f>
        <v>500</v>
      </c>
      <c r="O89" s="294">
        <f t="shared" si="11"/>
        <v>0</v>
      </c>
      <c r="P89" s="294"/>
      <c r="Q89" s="294"/>
    </row>
    <row r="90" spans="1:17">
      <c r="A90" s="294" t="s">
        <v>77</v>
      </c>
      <c r="B90" s="300">
        <v>500</v>
      </c>
      <c r="C90" s="300">
        <v>450</v>
      </c>
      <c r="D90" s="294"/>
      <c r="E90" s="294" t="s">
        <v>85</v>
      </c>
      <c r="F90" s="294"/>
      <c r="G90" s="294" t="s">
        <v>129</v>
      </c>
      <c r="H90" s="294" t="s">
        <v>99</v>
      </c>
      <c r="I90" s="294">
        <v>500</v>
      </c>
      <c r="J90" s="294"/>
      <c r="K90" s="294" t="s">
        <v>50</v>
      </c>
      <c r="L90" s="294"/>
      <c r="M90" s="294">
        <v>500</v>
      </c>
      <c r="N90" s="294">
        <f>+'Status 12-31-08'!Q72</f>
        <v>500</v>
      </c>
      <c r="O90" s="294">
        <f t="shared" si="11"/>
        <v>0</v>
      </c>
      <c r="P90" s="294"/>
      <c r="Q90" s="294"/>
    </row>
    <row r="91" spans="1:17">
      <c r="A91" s="294" t="s">
        <v>77</v>
      </c>
      <c r="B91" s="300">
        <v>500</v>
      </c>
      <c r="C91" s="300">
        <v>451</v>
      </c>
      <c r="D91" s="294"/>
      <c r="E91" s="294" t="s">
        <v>86</v>
      </c>
      <c r="F91" s="294"/>
      <c r="G91" s="294" t="s">
        <v>101</v>
      </c>
      <c r="H91" s="294" t="s">
        <v>81</v>
      </c>
      <c r="I91" s="294">
        <v>23500</v>
      </c>
      <c r="J91" s="294">
        <v>-32</v>
      </c>
      <c r="K91" s="294" t="s">
        <v>108</v>
      </c>
      <c r="L91" s="294">
        <v>-32.799999999999997</v>
      </c>
      <c r="M91" s="294">
        <v>23435.200000000001</v>
      </c>
      <c r="N91" s="294">
        <f>+'Status 12-31-08'!Q73</f>
        <v>23378.6</v>
      </c>
      <c r="O91" s="294">
        <f t="shared" si="11"/>
        <v>56.600000000002183</v>
      </c>
      <c r="P91" s="294"/>
      <c r="Q91" s="294"/>
    </row>
    <row r="92" spans="1:17">
      <c r="A92" s="294" t="s">
        <v>113</v>
      </c>
      <c r="B92" s="300">
        <v>500</v>
      </c>
      <c r="C92" s="300">
        <v>452</v>
      </c>
      <c r="D92" s="294"/>
      <c r="E92" s="294" t="s">
        <v>118</v>
      </c>
      <c r="F92" s="294"/>
      <c r="G92" s="294" t="s">
        <v>130</v>
      </c>
      <c r="H92" s="294" t="s">
        <v>117</v>
      </c>
      <c r="I92" s="294">
        <v>1000</v>
      </c>
      <c r="J92" s="294"/>
      <c r="K92" s="294"/>
      <c r="L92" s="294"/>
      <c r="M92" s="294">
        <v>1000</v>
      </c>
      <c r="N92" s="294">
        <f>+'Status 12-31-08'!Q74</f>
        <v>1000</v>
      </c>
      <c r="O92" s="294">
        <f t="shared" si="11"/>
        <v>0</v>
      </c>
      <c r="P92" s="294"/>
      <c r="Q92" s="294"/>
    </row>
    <row r="93" spans="1:17">
      <c r="A93" s="294" t="s">
        <v>141</v>
      </c>
      <c r="B93" s="300">
        <v>500</v>
      </c>
      <c r="C93" s="300">
        <v>453</v>
      </c>
      <c r="D93" s="294"/>
      <c r="E93" s="294" t="s">
        <v>151</v>
      </c>
      <c r="F93" s="294"/>
      <c r="G93" s="294" t="s">
        <v>201</v>
      </c>
      <c r="H93" s="294" t="s">
        <v>143</v>
      </c>
      <c r="I93" s="294">
        <v>2000</v>
      </c>
      <c r="J93" s="294"/>
      <c r="K93" s="294"/>
      <c r="L93" s="294"/>
      <c r="M93" s="294">
        <v>2000</v>
      </c>
      <c r="N93" s="294">
        <f>+'Status 12-31-08'!Q75</f>
        <v>2000</v>
      </c>
      <c r="O93" s="294">
        <f t="shared" si="11"/>
        <v>0</v>
      </c>
      <c r="P93" s="294"/>
      <c r="Q93" s="294"/>
    </row>
    <row r="94" spans="1:17">
      <c r="A94" s="294" t="s">
        <v>141</v>
      </c>
      <c r="B94" s="300">
        <v>500</v>
      </c>
      <c r="C94" s="300">
        <v>454</v>
      </c>
      <c r="D94" s="294"/>
      <c r="E94" s="294" t="s">
        <v>152</v>
      </c>
      <c r="F94" s="294"/>
      <c r="G94" s="294" t="s">
        <v>201</v>
      </c>
      <c r="H94" s="294" t="s">
        <v>143</v>
      </c>
      <c r="I94" s="294">
        <v>500</v>
      </c>
      <c r="J94" s="294"/>
      <c r="K94" s="294"/>
      <c r="L94" s="294"/>
      <c r="M94" s="294">
        <v>500</v>
      </c>
      <c r="N94" s="294">
        <f>+'Status 12-31-08'!Q76</f>
        <v>500</v>
      </c>
      <c r="O94" s="294">
        <f t="shared" si="11"/>
        <v>0</v>
      </c>
      <c r="P94" s="294"/>
      <c r="Q94" s="294"/>
    </row>
    <row r="95" spans="1:17">
      <c r="A95" s="294" t="s">
        <v>141</v>
      </c>
      <c r="B95" s="300">
        <v>500</v>
      </c>
      <c r="C95" s="300">
        <v>455</v>
      </c>
      <c r="D95" s="294"/>
      <c r="E95" s="294" t="s">
        <v>153</v>
      </c>
      <c r="F95" s="294"/>
      <c r="G95" s="294" t="s">
        <v>201</v>
      </c>
      <c r="H95" s="294" t="s">
        <v>143</v>
      </c>
      <c r="I95" s="294">
        <v>1500</v>
      </c>
      <c r="J95" s="294"/>
      <c r="K95" s="294"/>
      <c r="L95" s="294"/>
      <c r="M95" s="294">
        <v>1491.9</v>
      </c>
      <c r="N95" s="294">
        <f>+'Status 12-31-08'!Q77</f>
        <v>1491.9</v>
      </c>
      <c r="O95" s="294">
        <f t="shared" si="11"/>
        <v>0</v>
      </c>
      <c r="P95" s="294"/>
      <c r="Q95" s="294"/>
    </row>
    <row r="96" spans="1:17">
      <c r="A96" s="294" t="s">
        <v>141</v>
      </c>
      <c r="B96" s="300">
        <v>500</v>
      </c>
      <c r="C96" s="300">
        <v>456</v>
      </c>
      <c r="D96" s="294"/>
      <c r="E96" s="294" t="s">
        <v>154</v>
      </c>
      <c r="F96" s="294"/>
      <c r="G96" s="294" t="s">
        <v>201</v>
      </c>
      <c r="H96" s="294" t="s">
        <v>143</v>
      </c>
      <c r="I96" s="294">
        <v>300</v>
      </c>
      <c r="J96" s="294"/>
      <c r="K96" s="294"/>
      <c r="L96" s="294"/>
      <c r="M96" s="294">
        <v>105</v>
      </c>
      <c r="N96" s="294">
        <f>+'Status 12-31-08'!Q78</f>
        <v>40.299999999999997</v>
      </c>
      <c r="O96" s="294">
        <f t="shared" si="11"/>
        <v>64.7</v>
      </c>
      <c r="P96" s="294"/>
      <c r="Q96" s="294"/>
    </row>
    <row r="97" spans="1:17">
      <c r="A97" s="294" t="s">
        <v>203</v>
      </c>
      <c r="B97" s="300">
        <v>500</v>
      </c>
      <c r="C97" s="300">
        <v>457</v>
      </c>
      <c r="D97" s="294"/>
      <c r="E97" s="294" t="s">
        <v>208</v>
      </c>
      <c r="F97" s="294"/>
      <c r="G97" s="294" t="s">
        <v>201</v>
      </c>
      <c r="H97" s="294" t="s">
        <v>202</v>
      </c>
      <c r="I97" s="294">
        <v>3000</v>
      </c>
      <c r="J97" s="294"/>
      <c r="K97" s="294"/>
      <c r="L97" s="294"/>
      <c r="M97" s="294">
        <v>2693</v>
      </c>
      <c r="N97" s="294">
        <f>+'Status 12-31-08'!Q79</f>
        <v>2609.1999999999998</v>
      </c>
      <c r="O97" s="294">
        <f t="shared" si="11"/>
        <v>83.800000000000182</v>
      </c>
      <c r="P97" s="294"/>
      <c r="Q97" s="294"/>
    </row>
    <row r="98" spans="1:17">
      <c r="A98" s="294" t="s">
        <v>203</v>
      </c>
      <c r="B98" s="300">
        <v>500</v>
      </c>
      <c r="C98" s="300">
        <v>458</v>
      </c>
      <c r="D98" s="294"/>
      <c r="E98" s="294" t="s">
        <v>209</v>
      </c>
      <c r="F98" s="294"/>
      <c r="G98" s="294" t="s">
        <v>201</v>
      </c>
      <c r="H98" s="294" t="s">
        <v>202</v>
      </c>
      <c r="I98" s="294">
        <v>2975</v>
      </c>
      <c r="J98" s="294">
        <v>-1.3</v>
      </c>
      <c r="K98" s="294"/>
      <c r="L98" s="294"/>
      <c r="M98" s="294">
        <v>2301.1999999999998</v>
      </c>
      <c r="N98" s="294">
        <f>+'Status 12-31-08'!Q80</f>
        <v>1804.7</v>
      </c>
      <c r="O98" s="294">
        <f t="shared" si="11"/>
        <v>496.49999999999977</v>
      </c>
      <c r="P98" s="294"/>
      <c r="Q98" s="294"/>
    </row>
    <row r="99" spans="1:17">
      <c r="A99" s="294"/>
      <c r="B99" s="300"/>
      <c r="C99" s="300"/>
      <c r="D99" s="294"/>
      <c r="E99" s="315" t="s">
        <v>267</v>
      </c>
      <c r="F99" s="316"/>
      <c r="G99" s="319"/>
      <c r="H99" s="317"/>
      <c r="I99" s="321"/>
      <c r="J99" s="320">
        <f>1285-100-250-826.2-107.5</f>
        <v>1.2999999999999545</v>
      </c>
      <c r="K99" s="318" t="s">
        <v>271</v>
      </c>
      <c r="L99" s="316"/>
      <c r="M99" s="316"/>
      <c r="N99" s="316">
        <f>+'Status 12-31-08'!Q81</f>
        <v>1.3</v>
      </c>
      <c r="O99" s="316">
        <f t="shared" si="11"/>
        <v>-1.3</v>
      </c>
      <c r="P99" s="294"/>
      <c r="Q99" s="294"/>
    </row>
    <row r="100" spans="1:17">
      <c r="A100" s="294" t="s">
        <v>203</v>
      </c>
      <c r="B100" s="300">
        <v>500</v>
      </c>
      <c r="C100" s="300">
        <v>459</v>
      </c>
      <c r="D100" s="294"/>
      <c r="E100" s="294" t="s">
        <v>210</v>
      </c>
      <c r="F100" s="294"/>
      <c r="G100" s="294" t="s">
        <v>201</v>
      </c>
      <c r="H100" s="294" t="s">
        <v>202</v>
      </c>
      <c r="I100" s="294">
        <v>25</v>
      </c>
      <c r="J100" s="294"/>
      <c r="K100" s="294"/>
      <c r="L100" s="294"/>
      <c r="M100" s="294">
        <v>14.9</v>
      </c>
      <c r="N100" s="294">
        <f>+'Status 12-31-08'!Q82</f>
        <v>10.8</v>
      </c>
      <c r="O100" s="294">
        <f t="shared" si="11"/>
        <v>4.0999999999999996</v>
      </c>
      <c r="P100" s="294"/>
      <c r="Q100" s="294"/>
    </row>
    <row r="101" spans="1:17">
      <c r="A101" s="294" t="s">
        <v>203</v>
      </c>
      <c r="B101" s="300">
        <v>500</v>
      </c>
      <c r="C101" s="300">
        <v>460</v>
      </c>
      <c r="D101" s="294"/>
      <c r="E101" s="294" t="s">
        <v>211</v>
      </c>
      <c r="F101" s="294"/>
      <c r="G101" s="294" t="s">
        <v>201</v>
      </c>
      <c r="H101" s="294" t="s">
        <v>202</v>
      </c>
      <c r="I101" s="294">
        <v>1500</v>
      </c>
      <c r="J101" s="294">
        <v>0</v>
      </c>
      <c r="K101" s="294" t="s">
        <v>271</v>
      </c>
      <c r="L101" s="294"/>
      <c r="M101" s="294">
        <v>1477.2</v>
      </c>
      <c r="N101" s="294">
        <f>+'Status 12-31-08'!Q83</f>
        <v>1184.7</v>
      </c>
      <c r="O101" s="294">
        <f t="shared" si="11"/>
        <v>292.5</v>
      </c>
      <c r="P101" s="294"/>
      <c r="Q101" s="294"/>
    </row>
    <row r="102" spans="1:17">
      <c r="A102" s="294" t="s">
        <v>203</v>
      </c>
      <c r="B102" s="300">
        <v>500</v>
      </c>
      <c r="C102" s="300">
        <v>461</v>
      </c>
      <c r="D102" s="294"/>
      <c r="E102" s="294" t="s">
        <v>212</v>
      </c>
      <c r="F102" s="294"/>
      <c r="G102" s="294" t="s">
        <v>201</v>
      </c>
      <c r="H102" s="294" t="s">
        <v>202</v>
      </c>
      <c r="I102" s="294">
        <v>1500</v>
      </c>
      <c r="J102" s="294"/>
      <c r="K102" s="294"/>
      <c r="L102" s="294"/>
      <c r="M102" s="294">
        <v>1051.4000000000001</v>
      </c>
      <c r="N102" s="294">
        <f>+'Status 12-31-08'!Q84</f>
        <v>84.8</v>
      </c>
      <c r="O102" s="294">
        <f t="shared" si="11"/>
        <v>966.60000000000014</v>
      </c>
      <c r="P102" s="294"/>
      <c r="Q102" s="294"/>
    </row>
    <row r="103" spans="1:17">
      <c r="A103" s="294" t="s">
        <v>203</v>
      </c>
      <c r="B103" s="300">
        <v>500</v>
      </c>
      <c r="C103" s="300">
        <v>462</v>
      </c>
      <c r="D103" s="294"/>
      <c r="E103" s="294" t="s">
        <v>213</v>
      </c>
      <c r="F103" s="294"/>
      <c r="G103" s="294" t="s">
        <v>201</v>
      </c>
      <c r="H103" s="294" t="s">
        <v>202</v>
      </c>
      <c r="I103" s="294">
        <v>1700</v>
      </c>
      <c r="J103" s="294"/>
      <c r="K103" s="294"/>
      <c r="L103" s="294"/>
      <c r="M103" s="294">
        <v>1688.3</v>
      </c>
      <c r="N103" s="294">
        <f>+'Status 12-31-08'!Q85</f>
        <v>1385.3</v>
      </c>
      <c r="O103" s="294">
        <f t="shared" si="11"/>
        <v>303</v>
      </c>
      <c r="P103" s="294"/>
      <c r="Q103" s="294"/>
    </row>
    <row r="104" spans="1:17">
      <c r="A104" s="294" t="s">
        <v>203</v>
      </c>
      <c r="B104" s="300">
        <v>500</v>
      </c>
      <c r="C104" s="300">
        <v>463</v>
      </c>
      <c r="D104" s="294"/>
      <c r="E104" s="294" t="s">
        <v>214</v>
      </c>
      <c r="F104" s="294"/>
      <c r="G104" s="294" t="s">
        <v>201</v>
      </c>
      <c r="H104" s="294" t="s">
        <v>202</v>
      </c>
      <c r="I104" s="294">
        <v>150</v>
      </c>
      <c r="J104" s="294"/>
      <c r="K104" s="294"/>
      <c r="L104" s="294"/>
      <c r="M104" s="294">
        <v>150</v>
      </c>
      <c r="N104" s="294">
        <f>+'Status 12-31-08'!Q86</f>
        <v>81.7</v>
      </c>
      <c r="O104" s="294">
        <f t="shared" si="11"/>
        <v>68.3</v>
      </c>
      <c r="P104" s="294"/>
      <c r="Q104" s="294"/>
    </row>
    <row r="105" spans="1:17">
      <c r="A105" s="294" t="s">
        <v>203</v>
      </c>
      <c r="B105" s="300">
        <v>500</v>
      </c>
      <c r="C105" s="300">
        <v>464</v>
      </c>
      <c r="D105" s="294"/>
      <c r="E105" s="294" t="s">
        <v>215</v>
      </c>
      <c r="F105" s="294"/>
      <c r="G105" s="294" t="s">
        <v>201</v>
      </c>
      <c r="H105" s="294" t="s">
        <v>202</v>
      </c>
      <c r="I105" s="294">
        <v>150</v>
      </c>
      <c r="J105" s="294"/>
      <c r="K105" s="294"/>
      <c r="L105" s="294"/>
      <c r="M105" s="294">
        <v>150</v>
      </c>
      <c r="N105" s="294">
        <f>+'Status 12-31-08'!Q87</f>
        <v>150</v>
      </c>
      <c r="O105" s="294">
        <f t="shared" si="11"/>
        <v>0</v>
      </c>
      <c r="P105" s="294"/>
      <c r="Q105" s="294"/>
    </row>
    <row r="106" spans="1:17">
      <c r="A106" s="294" t="s">
        <v>263</v>
      </c>
      <c r="B106" s="300">
        <v>500</v>
      </c>
      <c r="C106" s="300">
        <v>465</v>
      </c>
      <c r="D106" s="294"/>
      <c r="E106" s="294" t="s">
        <v>303</v>
      </c>
      <c r="F106" s="294"/>
      <c r="G106" s="294" t="s">
        <v>295</v>
      </c>
      <c r="H106" s="294" t="s">
        <v>296</v>
      </c>
      <c r="I106" s="294">
        <v>16441</v>
      </c>
      <c r="J106" s="294"/>
      <c r="K106" s="294"/>
      <c r="L106" s="294"/>
      <c r="M106" s="294">
        <v>3994.4</v>
      </c>
      <c r="N106" s="294">
        <f>+'Status 12-31-08'!Q88</f>
        <v>237.8</v>
      </c>
      <c r="O106" s="294">
        <f t="shared" si="11"/>
        <v>3756.6</v>
      </c>
      <c r="P106" s="294"/>
      <c r="Q106" s="294"/>
    </row>
    <row r="107" spans="1:17">
      <c r="A107" s="294" t="s">
        <v>263</v>
      </c>
      <c r="B107" s="300">
        <v>500</v>
      </c>
      <c r="C107" s="300">
        <v>466</v>
      </c>
      <c r="D107" s="294"/>
      <c r="E107" s="294" t="s">
        <v>304</v>
      </c>
      <c r="F107" s="294"/>
      <c r="G107" s="294" t="s">
        <v>295</v>
      </c>
      <c r="H107" s="294" t="s">
        <v>296</v>
      </c>
      <c r="I107" s="294">
        <v>2400</v>
      </c>
      <c r="J107" s="294"/>
      <c r="K107" s="294"/>
      <c r="L107" s="294"/>
      <c r="M107" s="294">
        <v>1014.7</v>
      </c>
      <c r="N107" s="294">
        <f>+'Status 12-31-08'!Q89</f>
        <v>22.3</v>
      </c>
      <c r="O107" s="294">
        <f t="shared" si="11"/>
        <v>992.40000000000009</v>
      </c>
      <c r="P107" s="294"/>
      <c r="Q107" s="294"/>
    </row>
    <row r="108" spans="1:17">
      <c r="A108" s="294" t="s">
        <v>263</v>
      </c>
      <c r="B108" s="300">
        <v>500</v>
      </c>
      <c r="C108" s="300">
        <v>467</v>
      </c>
      <c r="D108" s="294"/>
      <c r="E108" s="294" t="s">
        <v>305</v>
      </c>
      <c r="F108" s="294"/>
      <c r="G108" s="294" t="s">
        <v>295</v>
      </c>
      <c r="H108" s="294" t="s">
        <v>296</v>
      </c>
      <c r="I108" s="294">
        <v>200</v>
      </c>
      <c r="J108" s="294"/>
      <c r="K108" s="294"/>
      <c r="L108" s="294"/>
      <c r="M108" s="294"/>
      <c r="N108" s="294">
        <f>+'Status 12-31-08'!Q90</f>
        <v>0</v>
      </c>
      <c r="O108" s="294">
        <f t="shared" si="11"/>
        <v>0</v>
      </c>
      <c r="P108" s="294"/>
      <c r="Q108" s="294"/>
    </row>
    <row r="109" spans="1:17">
      <c r="A109" s="294" t="s">
        <v>263</v>
      </c>
      <c r="B109" s="300">
        <v>500</v>
      </c>
      <c r="C109" s="300">
        <v>468</v>
      </c>
      <c r="D109" s="294"/>
      <c r="E109" s="294" t="s">
        <v>306</v>
      </c>
      <c r="F109" s="294"/>
      <c r="G109" s="294" t="s">
        <v>295</v>
      </c>
      <c r="H109" s="294" t="s">
        <v>296</v>
      </c>
      <c r="I109" s="294">
        <v>1600</v>
      </c>
      <c r="J109" s="294"/>
      <c r="K109" s="294"/>
      <c r="L109" s="294"/>
      <c r="M109" s="294">
        <v>35.9</v>
      </c>
      <c r="N109" s="294">
        <f>+'Status 12-31-08'!Q91</f>
        <v>0</v>
      </c>
      <c r="O109" s="294">
        <f t="shared" si="11"/>
        <v>35.9</v>
      </c>
      <c r="P109" s="294"/>
      <c r="Q109" s="294"/>
    </row>
    <row r="110" spans="1:17">
      <c r="A110" s="294" t="s">
        <v>263</v>
      </c>
      <c r="B110" s="300">
        <v>500</v>
      </c>
      <c r="C110" s="300">
        <v>469</v>
      </c>
      <c r="D110" s="294"/>
      <c r="E110" s="294" t="s">
        <v>345</v>
      </c>
      <c r="F110" s="294"/>
      <c r="G110" s="294" t="s">
        <v>295</v>
      </c>
      <c r="H110" s="294" t="s">
        <v>296</v>
      </c>
      <c r="I110" s="294">
        <v>500</v>
      </c>
      <c r="J110" s="294"/>
      <c r="K110" s="294"/>
      <c r="L110" s="294"/>
      <c r="M110" s="294">
        <v>500</v>
      </c>
      <c r="N110" s="294">
        <f>+'Status 12-31-08'!Q92</f>
        <v>0</v>
      </c>
      <c r="O110" s="294">
        <f t="shared" si="11"/>
        <v>500</v>
      </c>
      <c r="P110" s="294"/>
      <c r="Q110" s="294"/>
    </row>
    <row r="111" spans="1:17">
      <c r="A111" s="294" t="s">
        <v>263</v>
      </c>
      <c r="B111" s="300">
        <v>500</v>
      </c>
      <c r="C111" s="300">
        <v>470</v>
      </c>
      <c r="D111" s="294"/>
      <c r="E111" s="294" t="s">
        <v>307</v>
      </c>
      <c r="F111" s="294"/>
      <c r="G111" s="294" t="s">
        <v>295</v>
      </c>
      <c r="H111" s="294" t="s">
        <v>296</v>
      </c>
      <c r="I111" s="294">
        <v>290</v>
      </c>
      <c r="J111" s="294"/>
      <c r="K111" s="294"/>
      <c r="L111" s="294"/>
      <c r="M111" s="294">
        <v>176.1</v>
      </c>
      <c r="N111" s="294">
        <f>+'Status 12-31-08'!Q93</f>
        <v>26.8</v>
      </c>
      <c r="O111" s="294">
        <f t="shared" si="11"/>
        <v>149.29999999999998</v>
      </c>
      <c r="P111" s="294"/>
      <c r="Q111" s="294"/>
    </row>
    <row r="112" spans="1:17">
      <c r="A112" s="294" t="s">
        <v>263</v>
      </c>
      <c r="B112" s="300">
        <v>500</v>
      </c>
      <c r="C112" s="300">
        <v>471</v>
      </c>
      <c r="D112" s="294"/>
      <c r="E112" s="294" t="s">
        <v>308</v>
      </c>
      <c r="F112" s="294"/>
      <c r="G112" s="294" t="s">
        <v>295</v>
      </c>
      <c r="H112" s="294" t="s">
        <v>296</v>
      </c>
      <c r="I112" s="294">
        <v>255</v>
      </c>
      <c r="J112" s="294"/>
      <c r="K112" s="294"/>
      <c r="L112" s="294"/>
      <c r="M112" s="294">
        <v>101.8</v>
      </c>
      <c r="N112" s="294">
        <f>+'Status 12-31-08'!Q94</f>
        <v>16.2</v>
      </c>
      <c r="O112" s="294">
        <f t="shared" si="11"/>
        <v>85.6</v>
      </c>
      <c r="P112" s="294"/>
      <c r="Q112" s="294"/>
    </row>
    <row r="113" spans="1:17">
      <c r="A113" s="294" t="s">
        <v>263</v>
      </c>
      <c r="B113" s="300">
        <v>500</v>
      </c>
      <c r="C113" s="300">
        <v>472</v>
      </c>
      <c r="D113" s="294"/>
      <c r="E113" s="294" t="s">
        <v>358</v>
      </c>
      <c r="F113" s="294"/>
      <c r="G113" s="294" t="s">
        <v>295</v>
      </c>
      <c r="H113" s="294" t="s">
        <v>359</v>
      </c>
      <c r="I113" s="294">
        <v>20000</v>
      </c>
      <c r="J113" s="294"/>
      <c r="K113" s="294"/>
      <c r="L113" s="294"/>
      <c r="M113" s="294"/>
      <c r="N113" s="294">
        <f>+'Status 12-31-08'!Q95</f>
        <v>0</v>
      </c>
      <c r="O113" s="294">
        <f t="shared" si="11"/>
        <v>0</v>
      </c>
      <c r="P113" s="294"/>
      <c r="Q113" s="294"/>
    </row>
    <row r="114" spans="1:17">
      <c r="A114" s="294"/>
      <c r="B114" s="300"/>
      <c r="C114" s="300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</row>
    <row r="115" spans="1:17">
      <c r="A115" s="294"/>
      <c r="B115" s="300"/>
      <c r="C115" s="300"/>
      <c r="D115" s="294" t="s">
        <v>431</v>
      </c>
      <c r="E115" s="294"/>
      <c r="F115" s="294"/>
      <c r="G115" s="294"/>
      <c r="H115" s="294"/>
      <c r="I115" s="313">
        <f t="shared" ref="I115:L115" si="12">SUM(I83:I114)</f>
        <v>90403</v>
      </c>
      <c r="J115" s="313">
        <f t="shared" si="12"/>
        <v>-140.80000000000007</v>
      </c>
      <c r="K115" s="313">
        <f t="shared" si="12"/>
        <v>0</v>
      </c>
      <c r="L115" s="313">
        <f t="shared" si="12"/>
        <v>-130.9</v>
      </c>
      <c r="M115" s="313">
        <f>SUM(M83:M114)</f>
        <v>52591.100000000006</v>
      </c>
      <c r="N115" s="313">
        <f t="shared" ref="N115:O115" si="13">SUM(N83:N114)</f>
        <v>44736.500000000007</v>
      </c>
      <c r="O115" s="313">
        <f t="shared" si="13"/>
        <v>7854.6000000000031</v>
      </c>
      <c r="P115" s="294"/>
      <c r="Q115" s="294"/>
    </row>
    <row r="116" spans="1:17">
      <c r="A116" s="294"/>
      <c r="B116" s="300"/>
      <c r="C116" s="300"/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</row>
    <row r="117" spans="1:17">
      <c r="A117" s="294"/>
      <c r="B117" s="300"/>
      <c r="C117" s="300"/>
      <c r="D117" s="294" t="s">
        <v>373</v>
      </c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</row>
    <row r="118" spans="1:17">
      <c r="A118" s="294"/>
      <c r="B118" s="300"/>
      <c r="C118" s="300"/>
      <c r="D118" s="294"/>
      <c r="E118" s="294" t="s">
        <v>37</v>
      </c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</row>
    <row r="119" spans="1:17">
      <c r="A119" s="294" t="s">
        <v>28</v>
      </c>
      <c r="B119" s="300">
        <v>500</v>
      </c>
      <c r="C119" s="300">
        <v>547</v>
      </c>
      <c r="D119" s="294"/>
      <c r="E119" s="294" t="s">
        <v>38</v>
      </c>
      <c r="F119" s="294"/>
      <c r="G119" s="294" t="s">
        <v>74</v>
      </c>
      <c r="H119" s="294" t="s">
        <v>192</v>
      </c>
      <c r="I119" s="294">
        <v>3400</v>
      </c>
      <c r="J119" s="294"/>
      <c r="K119" s="294"/>
      <c r="L119" s="294">
        <v>-1</v>
      </c>
      <c r="M119" s="294">
        <v>3399</v>
      </c>
      <c r="N119" s="294">
        <f>+'Status 12-31-08'!Q99</f>
        <v>3399</v>
      </c>
      <c r="O119" s="294">
        <f t="shared" ref="O119:O182" si="14">+M119-N119</f>
        <v>0</v>
      </c>
      <c r="P119" s="294"/>
      <c r="Q119" s="294"/>
    </row>
    <row r="120" spans="1:17">
      <c r="A120" s="294" t="s">
        <v>28</v>
      </c>
      <c r="B120" s="300">
        <v>500</v>
      </c>
      <c r="C120" s="300">
        <v>548</v>
      </c>
      <c r="D120" s="294"/>
      <c r="E120" s="294" t="s">
        <v>39</v>
      </c>
      <c r="F120" s="294"/>
      <c r="G120" s="294" t="s">
        <v>74</v>
      </c>
      <c r="H120" s="294" t="s">
        <v>192</v>
      </c>
      <c r="I120" s="294">
        <v>500</v>
      </c>
      <c r="J120" s="294"/>
      <c r="K120" s="294"/>
      <c r="L120" s="294">
        <v>-5.6</v>
      </c>
      <c r="M120" s="294">
        <v>494.4</v>
      </c>
      <c r="N120" s="294">
        <f>+'Status 12-31-08'!Q100</f>
        <v>494.4</v>
      </c>
      <c r="O120" s="294">
        <f t="shared" si="14"/>
        <v>0</v>
      </c>
      <c r="P120" s="294"/>
      <c r="Q120" s="294"/>
    </row>
    <row r="121" spans="1:17">
      <c r="A121" s="294" t="s">
        <v>28</v>
      </c>
      <c r="B121" s="300">
        <v>500</v>
      </c>
      <c r="C121" s="300">
        <v>549</v>
      </c>
      <c r="D121" s="294"/>
      <c r="E121" s="294" t="s">
        <v>60</v>
      </c>
      <c r="F121" s="294"/>
      <c r="G121" s="294"/>
      <c r="H121" s="294" t="s">
        <v>192</v>
      </c>
      <c r="I121" s="294">
        <v>4000</v>
      </c>
      <c r="J121" s="294"/>
      <c r="K121" s="294"/>
      <c r="L121" s="294"/>
      <c r="M121" s="294">
        <v>4000</v>
      </c>
      <c r="N121" s="294">
        <f>+'Status 12-31-08'!Q101</f>
        <v>4000</v>
      </c>
      <c r="O121" s="294">
        <f t="shared" si="14"/>
        <v>0</v>
      </c>
      <c r="P121" s="294"/>
      <c r="Q121" s="294"/>
    </row>
    <row r="122" spans="1:17">
      <c r="A122" s="294" t="s">
        <v>28</v>
      </c>
      <c r="B122" s="300">
        <v>500</v>
      </c>
      <c r="C122" s="300">
        <v>550</v>
      </c>
      <c r="D122" s="294"/>
      <c r="E122" s="294" t="s">
        <v>61</v>
      </c>
      <c r="F122" s="294"/>
      <c r="G122" s="294" t="s">
        <v>74</v>
      </c>
      <c r="H122" s="294" t="s">
        <v>192</v>
      </c>
      <c r="I122" s="294">
        <v>2000</v>
      </c>
      <c r="J122" s="294"/>
      <c r="K122" s="294"/>
      <c r="L122" s="294">
        <v>-2.2999999999999998</v>
      </c>
      <c r="M122" s="294">
        <v>1997.7</v>
      </c>
      <c r="N122" s="294">
        <f>+'Status 12-31-08'!Q102</f>
        <v>1997.7</v>
      </c>
      <c r="O122" s="294">
        <f t="shared" si="14"/>
        <v>0</v>
      </c>
      <c r="P122" s="294"/>
      <c r="Q122" s="294"/>
    </row>
    <row r="123" spans="1:17">
      <c r="A123" s="294" t="s">
        <v>28</v>
      </c>
      <c r="B123" s="300">
        <v>500</v>
      </c>
      <c r="C123" s="300">
        <v>551</v>
      </c>
      <c r="D123" s="294"/>
      <c r="E123" s="294" t="s">
        <v>40</v>
      </c>
      <c r="F123" s="294"/>
      <c r="G123" s="294" t="s">
        <v>131</v>
      </c>
      <c r="H123" s="294" t="s">
        <v>192</v>
      </c>
      <c r="I123" s="294">
        <v>1000</v>
      </c>
      <c r="J123" s="294"/>
      <c r="K123" s="294"/>
      <c r="L123" s="294">
        <v>-6</v>
      </c>
      <c r="M123" s="294">
        <v>10.9</v>
      </c>
      <c r="N123" s="294">
        <f>+'Status 12-31-08'!Q103</f>
        <v>10.9</v>
      </c>
      <c r="O123" s="294">
        <f t="shared" si="14"/>
        <v>0</v>
      </c>
      <c r="P123" s="294"/>
      <c r="Q123" s="294"/>
    </row>
    <row r="124" spans="1:17">
      <c r="A124" s="294" t="s">
        <v>77</v>
      </c>
      <c r="B124" s="300">
        <v>500</v>
      </c>
      <c r="C124" s="300">
        <v>552</v>
      </c>
      <c r="D124" s="294"/>
      <c r="E124" s="294" t="s">
        <v>87</v>
      </c>
      <c r="F124" s="294"/>
      <c r="G124" s="294" t="s">
        <v>129</v>
      </c>
      <c r="H124" s="294" t="s">
        <v>99</v>
      </c>
      <c r="I124" s="294">
        <v>3223</v>
      </c>
      <c r="J124" s="294"/>
      <c r="K124" s="294" t="s">
        <v>50</v>
      </c>
      <c r="L124" s="294">
        <v>-54.5</v>
      </c>
      <c r="M124" s="294">
        <v>3168.5</v>
      </c>
      <c r="N124" s="294">
        <f>+'Status 12-31-08'!Q104</f>
        <v>3168.5</v>
      </c>
      <c r="O124" s="294">
        <f t="shared" si="14"/>
        <v>0</v>
      </c>
      <c r="P124" s="294"/>
      <c r="Q124" s="294"/>
    </row>
    <row r="125" spans="1:17">
      <c r="A125" s="294" t="s">
        <v>77</v>
      </c>
      <c r="B125" s="300">
        <v>500</v>
      </c>
      <c r="C125" s="300">
        <v>553</v>
      </c>
      <c r="D125" s="294"/>
      <c r="E125" s="294" t="s">
        <v>88</v>
      </c>
      <c r="F125" s="294"/>
      <c r="G125" s="294" t="s">
        <v>101</v>
      </c>
      <c r="H125" s="294" t="s">
        <v>81</v>
      </c>
      <c r="I125" s="294">
        <v>900</v>
      </c>
      <c r="J125" s="294"/>
      <c r="K125" s="294"/>
      <c r="L125" s="294">
        <v>-219</v>
      </c>
      <c r="M125" s="294">
        <v>681</v>
      </c>
      <c r="N125" s="294">
        <f>+'Status 12-31-08'!Q105</f>
        <v>670.2</v>
      </c>
      <c r="O125" s="294">
        <f t="shared" si="14"/>
        <v>10.799999999999955</v>
      </c>
      <c r="P125" s="294"/>
      <c r="Q125" s="294"/>
    </row>
    <row r="126" spans="1:17">
      <c r="A126" s="294" t="s">
        <v>113</v>
      </c>
      <c r="B126" s="300">
        <v>500</v>
      </c>
      <c r="C126" s="300">
        <v>554</v>
      </c>
      <c r="D126" s="294"/>
      <c r="E126" s="294" t="s">
        <v>119</v>
      </c>
      <c r="F126" s="294"/>
      <c r="G126" s="294" t="s">
        <v>256</v>
      </c>
      <c r="H126" s="294" t="s">
        <v>117</v>
      </c>
      <c r="I126" s="294">
        <v>475</v>
      </c>
      <c r="J126" s="294"/>
      <c r="K126" s="294"/>
      <c r="L126" s="294"/>
      <c r="M126" s="294">
        <v>475</v>
      </c>
      <c r="N126" s="294">
        <f>+'Status 12-31-08'!Q106</f>
        <v>475</v>
      </c>
      <c r="O126" s="294">
        <f t="shared" si="14"/>
        <v>0</v>
      </c>
      <c r="P126" s="294"/>
      <c r="Q126" s="294"/>
    </row>
    <row r="127" spans="1:17">
      <c r="A127" s="294" t="s">
        <v>141</v>
      </c>
      <c r="B127" s="300">
        <v>500</v>
      </c>
      <c r="C127" s="300">
        <v>555</v>
      </c>
      <c r="D127" s="294"/>
      <c r="E127" s="294" t="s">
        <v>155</v>
      </c>
      <c r="F127" s="294"/>
      <c r="G127" s="294" t="s">
        <v>201</v>
      </c>
      <c r="H127" s="294" t="s">
        <v>143</v>
      </c>
      <c r="I127" s="294">
        <v>2000</v>
      </c>
      <c r="J127" s="294"/>
      <c r="K127" s="294"/>
      <c r="L127" s="294"/>
      <c r="M127" s="294">
        <v>1999.2</v>
      </c>
      <c r="N127" s="294">
        <f>+'Status 12-31-08'!Q107</f>
        <v>1971.6</v>
      </c>
      <c r="O127" s="294">
        <f t="shared" si="14"/>
        <v>27.600000000000136</v>
      </c>
      <c r="P127" s="294"/>
      <c r="Q127" s="294"/>
    </row>
    <row r="128" spans="1:17">
      <c r="A128" s="294" t="s">
        <v>141</v>
      </c>
      <c r="B128" s="300">
        <v>500</v>
      </c>
      <c r="C128" s="300">
        <v>556</v>
      </c>
      <c r="D128" s="294"/>
      <c r="E128" s="294" t="s">
        <v>157</v>
      </c>
      <c r="F128" s="294"/>
      <c r="G128" s="294" t="s">
        <v>201</v>
      </c>
      <c r="H128" s="294" t="s">
        <v>143</v>
      </c>
      <c r="I128" s="294">
        <v>1500</v>
      </c>
      <c r="J128" s="294"/>
      <c r="K128" s="294"/>
      <c r="L128" s="294"/>
      <c r="M128" s="294">
        <v>69.099999999999994</v>
      </c>
      <c r="N128" s="294">
        <f>+'Status 12-31-08'!Q108</f>
        <v>15.4</v>
      </c>
      <c r="O128" s="294">
        <f t="shared" si="14"/>
        <v>53.699999999999996</v>
      </c>
      <c r="P128" s="294"/>
      <c r="Q128" s="294"/>
    </row>
    <row r="129" spans="1:17">
      <c r="A129" s="294" t="s">
        <v>141</v>
      </c>
      <c r="B129" s="300">
        <v>500</v>
      </c>
      <c r="C129" s="300">
        <v>557</v>
      </c>
      <c r="D129" s="294"/>
      <c r="E129" s="294" t="s">
        <v>158</v>
      </c>
      <c r="F129" s="294"/>
      <c r="G129" s="294" t="s">
        <v>201</v>
      </c>
      <c r="H129" s="294" t="s">
        <v>143</v>
      </c>
      <c r="I129" s="294">
        <v>435</v>
      </c>
      <c r="J129" s="294"/>
      <c r="K129" s="294"/>
      <c r="L129" s="294"/>
      <c r="M129" s="294">
        <v>40.5</v>
      </c>
      <c r="N129" s="294">
        <f>+'Status 12-31-08'!Q109</f>
        <v>22.3</v>
      </c>
      <c r="O129" s="294">
        <f t="shared" si="14"/>
        <v>18.2</v>
      </c>
      <c r="P129" s="294"/>
      <c r="Q129" s="294"/>
    </row>
    <row r="130" spans="1:17">
      <c r="A130" s="294" t="s">
        <v>141</v>
      </c>
      <c r="B130" s="300">
        <v>500</v>
      </c>
      <c r="C130" s="300">
        <v>558</v>
      </c>
      <c r="D130" s="294"/>
      <c r="E130" s="294" t="s">
        <v>159</v>
      </c>
      <c r="F130" s="294"/>
      <c r="G130" s="294" t="s">
        <v>201</v>
      </c>
      <c r="H130" s="294" t="s">
        <v>143</v>
      </c>
      <c r="I130" s="294">
        <v>200</v>
      </c>
      <c r="J130" s="294"/>
      <c r="K130" s="294"/>
      <c r="L130" s="294"/>
      <c r="M130" s="294">
        <v>92</v>
      </c>
      <c r="N130" s="294">
        <f>+'Status 12-31-08'!Q110</f>
        <v>50.9</v>
      </c>
      <c r="O130" s="294">
        <f t="shared" si="14"/>
        <v>41.1</v>
      </c>
      <c r="P130" s="294"/>
      <c r="Q130" s="294"/>
    </row>
    <row r="131" spans="1:17">
      <c r="A131" s="294" t="s">
        <v>141</v>
      </c>
      <c r="B131" s="300">
        <v>500</v>
      </c>
      <c r="C131" s="300">
        <v>559</v>
      </c>
      <c r="D131" s="294"/>
      <c r="E131" s="294" t="s">
        <v>160</v>
      </c>
      <c r="F131" s="294"/>
      <c r="G131" s="294" t="s">
        <v>201</v>
      </c>
      <c r="H131" s="294" t="s">
        <v>143</v>
      </c>
      <c r="I131" s="294">
        <v>400</v>
      </c>
      <c r="J131" s="294"/>
      <c r="K131" s="294"/>
      <c r="L131" s="294"/>
      <c r="M131" s="294">
        <v>385.8</v>
      </c>
      <c r="N131" s="294">
        <f>+'Status 12-31-08'!Q111</f>
        <v>385.8</v>
      </c>
      <c r="O131" s="294">
        <f t="shared" si="14"/>
        <v>0</v>
      </c>
      <c r="P131" s="294"/>
      <c r="Q131" s="294"/>
    </row>
    <row r="132" spans="1:17">
      <c r="A132" s="294" t="s">
        <v>141</v>
      </c>
      <c r="B132" s="300">
        <v>500</v>
      </c>
      <c r="C132" s="300">
        <v>560</v>
      </c>
      <c r="D132" s="294"/>
      <c r="E132" s="294" t="s">
        <v>161</v>
      </c>
      <c r="F132" s="294"/>
      <c r="G132" s="294" t="s">
        <v>201</v>
      </c>
      <c r="H132" s="294" t="s">
        <v>143</v>
      </c>
      <c r="I132" s="294">
        <v>400</v>
      </c>
      <c r="J132" s="294"/>
      <c r="K132" s="294"/>
      <c r="L132" s="294"/>
      <c r="M132" s="294">
        <v>335</v>
      </c>
      <c r="N132" s="294">
        <f>+'Status 12-31-08'!Q112</f>
        <v>326.8</v>
      </c>
      <c r="O132" s="294">
        <f t="shared" si="14"/>
        <v>8.1999999999999886</v>
      </c>
      <c r="P132" s="294"/>
      <c r="Q132" s="294"/>
    </row>
    <row r="133" spans="1:17">
      <c r="A133" s="294" t="s">
        <v>141</v>
      </c>
      <c r="B133" s="300">
        <v>500</v>
      </c>
      <c r="C133" s="300">
        <v>561</v>
      </c>
      <c r="D133" s="294"/>
      <c r="E133" s="294" t="s">
        <v>162</v>
      </c>
      <c r="F133" s="294"/>
      <c r="G133" s="294" t="s">
        <v>201</v>
      </c>
      <c r="H133" s="294" t="s">
        <v>143</v>
      </c>
      <c r="I133" s="294">
        <v>725</v>
      </c>
      <c r="J133" s="294"/>
      <c r="K133" s="294"/>
      <c r="L133" s="294"/>
      <c r="M133" s="294">
        <v>721.7</v>
      </c>
      <c r="N133" s="294">
        <f>+'Status 12-31-08'!Q113</f>
        <v>720.7</v>
      </c>
      <c r="O133" s="294">
        <f t="shared" si="14"/>
        <v>1</v>
      </c>
      <c r="P133" s="294"/>
      <c r="Q133" s="294"/>
    </row>
    <row r="134" spans="1:17">
      <c r="A134" s="294" t="s">
        <v>141</v>
      </c>
      <c r="B134" s="300">
        <v>500</v>
      </c>
      <c r="C134" s="300">
        <v>562</v>
      </c>
      <c r="D134" s="294"/>
      <c r="E134" s="294" t="s">
        <v>163</v>
      </c>
      <c r="F134" s="294"/>
      <c r="G134" s="294" t="s">
        <v>201</v>
      </c>
      <c r="H134" s="294" t="s">
        <v>143</v>
      </c>
      <c r="I134" s="294">
        <v>500</v>
      </c>
      <c r="J134" s="294"/>
      <c r="K134" s="294"/>
      <c r="L134" s="294"/>
      <c r="M134" s="294">
        <v>500</v>
      </c>
      <c r="N134" s="294">
        <f>+'Status 12-31-08'!Q114</f>
        <v>500</v>
      </c>
      <c r="O134" s="294">
        <f t="shared" si="14"/>
        <v>0</v>
      </c>
      <c r="P134" s="294"/>
      <c r="Q134" s="294"/>
    </row>
    <row r="135" spans="1:17">
      <c r="A135" s="294" t="s">
        <v>141</v>
      </c>
      <c r="B135" s="300">
        <v>500</v>
      </c>
      <c r="C135" s="300">
        <v>563</v>
      </c>
      <c r="D135" s="294"/>
      <c r="E135" s="294" t="s">
        <v>164</v>
      </c>
      <c r="F135" s="294"/>
      <c r="G135" s="294" t="s">
        <v>201</v>
      </c>
      <c r="H135" s="294" t="s">
        <v>143</v>
      </c>
      <c r="I135" s="294">
        <v>200</v>
      </c>
      <c r="J135" s="294"/>
      <c r="K135" s="294"/>
      <c r="L135" s="294"/>
      <c r="M135" s="294">
        <v>136.5</v>
      </c>
      <c r="N135" s="294">
        <f>+'Status 12-31-08'!Q115</f>
        <v>134.30000000000001</v>
      </c>
      <c r="O135" s="294">
        <f t="shared" si="14"/>
        <v>2.1999999999999886</v>
      </c>
      <c r="P135" s="294"/>
      <c r="Q135" s="294"/>
    </row>
    <row r="136" spans="1:17">
      <c r="A136" s="294" t="s">
        <v>141</v>
      </c>
      <c r="B136" s="300">
        <v>500</v>
      </c>
      <c r="C136" s="300">
        <v>564</v>
      </c>
      <c r="D136" s="294"/>
      <c r="E136" s="294" t="s">
        <v>165</v>
      </c>
      <c r="F136" s="294"/>
      <c r="G136" s="294"/>
      <c r="H136" s="294" t="s">
        <v>143</v>
      </c>
      <c r="I136" s="294">
        <v>300</v>
      </c>
      <c r="J136" s="294"/>
      <c r="K136" s="294"/>
      <c r="L136" s="294"/>
      <c r="M136" s="294">
        <v>75.8</v>
      </c>
      <c r="N136" s="294">
        <f>+'Status 12-31-08'!Q116</f>
        <v>42.7</v>
      </c>
      <c r="O136" s="294">
        <f t="shared" si="14"/>
        <v>33.099999999999994</v>
      </c>
      <c r="P136" s="294"/>
      <c r="Q136" s="294"/>
    </row>
    <row r="137" spans="1:17">
      <c r="A137" s="294" t="s">
        <v>141</v>
      </c>
      <c r="B137" s="300">
        <v>500</v>
      </c>
      <c r="C137" s="300">
        <v>565</v>
      </c>
      <c r="D137" s="294"/>
      <c r="E137" s="294" t="s">
        <v>166</v>
      </c>
      <c r="F137" s="294"/>
      <c r="G137" s="294" t="s">
        <v>201</v>
      </c>
      <c r="H137" s="294" t="s">
        <v>143</v>
      </c>
      <c r="I137" s="294">
        <v>300</v>
      </c>
      <c r="J137" s="294"/>
      <c r="K137" s="294"/>
      <c r="L137" s="294"/>
      <c r="M137" s="294">
        <v>190.6</v>
      </c>
      <c r="N137" s="294">
        <f>+'Status 12-31-08'!Q117</f>
        <v>174.1</v>
      </c>
      <c r="O137" s="294">
        <f t="shared" si="14"/>
        <v>16.5</v>
      </c>
      <c r="P137" s="294"/>
      <c r="Q137" s="294"/>
    </row>
    <row r="138" spans="1:17">
      <c r="A138" s="294" t="s">
        <v>141</v>
      </c>
      <c r="B138" s="300">
        <v>500</v>
      </c>
      <c r="C138" s="300">
        <v>566</v>
      </c>
      <c r="D138" s="294"/>
      <c r="E138" s="294" t="s">
        <v>167</v>
      </c>
      <c r="F138" s="294"/>
      <c r="G138" s="294" t="s">
        <v>201</v>
      </c>
      <c r="H138" s="294" t="s">
        <v>143</v>
      </c>
      <c r="I138" s="294">
        <v>100</v>
      </c>
      <c r="J138" s="294"/>
      <c r="K138" s="294"/>
      <c r="L138" s="294"/>
      <c r="M138" s="294">
        <v>100</v>
      </c>
      <c r="N138" s="294">
        <f>+'Status 12-31-08'!Q118</f>
        <v>0</v>
      </c>
      <c r="O138" s="294">
        <f t="shared" si="14"/>
        <v>100</v>
      </c>
      <c r="P138" s="294"/>
      <c r="Q138" s="294"/>
    </row>
    <row r="139" spans="1:17">
      <c r="A139" s="294" t="s">
        <v>141</v>
      </c>
      <c r="B139" s="300">
        <v>500</v>
      </c>
      <c r="C139" s="300">
        <v>567</v>
      </c>
      <c r="D139" s="294"/>
      <c r="E139" s="294" t="s">
        <v>168</v>
      </c>
      <c r="F139" s="294"/>
      <c r="G139" s="294" t="s">
        <v>201</v>
      </c>
      <c r="H139" s="294" t="s">
        <v>143</v>
      </c>
      <c r="I139" s="294">
        <v>2400</v>
      </c>
      <c r="J139" s="294"/>
      <c r="K139" s="294"/>
      <c r="L139" s="294"/>
      <c r="M139" s="294">
        <v>2044.7</v>
      </c>
      <c r="N139" s="294">
        <f>+'Status 12-31-08'!Q119</f>
        <v>919.9</v>
      </c>
      <c r="O139" s="294">
        <f t="shared" si="14"/>
        <v>1124.8000000000002</v>
      </c>
      <c r="P139" s="294"/>
      <c r="Q139" s="294"/>
    </row>
    <row r="140" spans="1:17">
      <c r="A140" s="294" t="s">
        <v>141</v>
      </c>
      <c r="B140" s="300">
        <v>500</v>
      </c>
      <c r="C140" s="300">
        <v>568</v>
      </c>
      <c r="D140" s="294"/>
      <c r="E140" s="294" t="s">
        <v>169</v>
      </c>
      <c r="F140" s="294"/>
      <c r="G140" s="294" t="s">
        <v>201</v>
      </c>
      <c r="H140" s="294" t="s">
        <v>143</v>
      </c>
      <c r="I140" s="294">
        <v>450</v>
      </c>
      <c r="J140" s="294"/>
      <c r="K140" s="294"/>
      <c r="L140" s="294"/>
      <c r="M140" s="294">
        <v>443.6</v>
      </c>
      <c r="N140" s="294">
        <f>+'Status 12-31-08'!Q120</f>
        <v>300.2</v>
      </c>
      <c r="O140" s="294">
        <f t="shared" si="14"/>
        <v>143.40000000000003</v>
      </c>
      <c r="P140" s="294"/>
      <c r="Q140" s="294"/>
    </row>
    <row r="141" spans="1:17">
      <c r="A141" s="294" t="s">
        <v>141</v>
      </c>
      <c r="B141" s="300">
        <v>500</v>
      </c>
      <c r="C141" s="300">
        <v>569</v>
      </c>
      <c r="D141" s="294"/>
      <c r="E141" s="294" t="s">
        <v>196</v>
      </c>
      <c r="F141" s="294"/>
      <c r="G141" s="294" t="s">
        <v>201</v>
      </c>
      <c r="H141" s="294" t="s">
        <v>143</v>
      </c>
      <c r="I141" s="294">
        <v>365</v>
      </c>
      <c r="J141" s="294"/>
      <c r="K141" s="294"/>
      <c r="L141" s="294"/>
      <c r="M141" s="294">
        <v>365</v>
      </c>
      <c r="N141" s="294">
        <f>+'Status 12-31-08'!Q121</f>
        <v>0</v>
      </c>
      <c r="O141" s="294">
        <f t="shared" si="14"/>
        <v>365</v>
      </c>
      <c r="P141" s="294"/>
      <c r="Q141" s="294"/>
    </row>
    <row r="142" spans="1:17">
      <c r="A142" s="294" t="s">
        <v>141</v>
      </c>
      <c r="B142" s="300">
        <v>500</v>
      </c>
      <c r="C142" s="300">
        <v>570</v>
      </c>
      <c r="D142" s="294"/>
      <c r="E142" s="294" t="s">
        <v>195</v>
      </c>
      <c r="F142" s="294"/>
      <c r="G142" s="294" t="s">
        <v>201</v>
      </c>
      <c r="H142" s="294" t="s">
        <v>143</v>
      </c>
      <c r="I142" s="294">
        <v>220</v>
      </c>
      <c r="J142" s="294"/>
      <c r="K142" s="294"/>
      <c r="L142" s="294"/>
      <c r="M142" s="294">
        <v>220</v>
      </c>
      <c r="N142" s="294">
        <f>+'Status 12-31-08'!Q122</f>
        <v>220</v>
      </c>
      <c r="O142" s="294">
        <f t="shared" si="14"/>
        <v>0</v>
      </c>
      <c r="P142" s="294"/>
      <c r="Q142" s="294"/>
    </row>
    <row r="143" spans="1:17">
      <c r="A143" s="294" t="s">
        <v>141</v>
      </c>
      <c r="B143" s="300">
        <v>500</v>
      </c>
      <c r="C143" s="300">
        <v>571</v>
      </c>
      <c r="D143" s="294"/>
      <c r="E143" s="294" t="s">
        <v>170</v>
      </c>
      <c r="F143" s="294"/>
      <c r="G143" s="294" t="s">
        <v>201</v>
      </c>
      <c r="H143" s="294" t="s">
        <v>143</v>
      </c>
      <c r="I143" s="294">
        <v>300</v>
      </c>
      <c r="J143" s="294"/>
      <c r="K143" s="294"/>
      <c r="L143" s="294"/>
      <c r="M143" s="294"/>
      <c r="N143" s="294">
        <f>+'Status 12-31-08'!Q123</f>
        <v>0</v>
      </c>
      <c r="O143" s="294">
        <f t="shared" si="14"/>
        <v>0</v>
      </c>
      <c r="P143" s="294"/>
      <c r="Q143" s="294"/>
    </row>
    <row r="144" spans="1:17">
      <c r="A144" s="294" t="s">
        <v>141</v>
      </c>
      <c r="B144" s="300">
        <v>500</v>
      </c>
      <c r="C144" s="300">
        <v>572</v>
      </c>
      <c r="D144" s="294"/>
      <c r="E144" s="294" t="s">
        <v>171</v>
      </c>
      <c r="F144" s="294"/>
      <c r="G144" s="294" t="s">
        <v>201</v>
      </c>
      <c r="H144" s="294" t="s">
        <v>143</v>
      </c>
      <c r="I144" s="294">
        <v>2000</v>
      </c>
      <c r="J144" s="294"/>
      <c r="K144" s="294"/>
      <c r="L144" s="294"/>
      <c r="M144" s="294">
        <v>1923.7</v>
      </c>
      <c r="N144" s="294">
        <f>+'Status 12-31-08'!Q124</f>
        <v>1923.7</v>
      </c>
      <c r="O144" s="294">
        <f t="shared" si="14"/>
        <v>0</v>
      </c>
      <c r="P144" s="294"/>
      <c r="Q144" s="294"/>
    </row>
    <row r="145" spans="1:17">
      <c r="A145" s="294" t="s">
        <v>141</v>
      </c>
      <c r="B145" s="300">
        <v>500</v>
      </c>
      <c r="C145" s="300">
        <v>573</v>
      </c>
      <c r="D145" s="294"/>
      <c r="E145" s="294" t="s">
        <v>156</v>
      </c>
      <c r="F145" s="294"/>
      <c r="G145" s="294" t="s">
        <v>201</v>
      </c>
      <c r="H145" s="294" t="s">
        <v>143</v>
      </c>
      <c r="I145" s="294">
        <v>300</v>
      </c>
      <c r="J145" s="294"/>
      <c r="K145" s="294"/>
      <c r="L145" s="294"/>
      <c r="M145" s="294">
        <v>228.7</v>
      </c>
      <c r="N145" s="294">
        <f>+'Status 12-31-08'!Q125</f>
        <v>190.8</v>
      </c>
      <c r="O145" s="294">
        <f t="shared" si="14"/>
        <v>37.899999999999977</v>
      </c>
      <c r="P145" s="294"/>
      <c r="Q145" s="294"/>
    </row>
    <row r="146" spans="1:17">
      <c r="A146" s="294" t="s">
        <v>203</v>
      </c>
      <c r="B146" s="300">
        <v>500</v>
      </c>
      <c r="C146" s="300">
        <v>574</v>
      </c>
      <c r="D146" s="294"/>
      <c r="E146" s="294" t="s">
        <v>216</v>
      </c>
      <c r="F146" s="294"/>
      <c r="G146" s="294" t="s">
        <v>201</v>
      </c>
      <c r="H146" s="294" t="s">
        <v>202</v>
      </c>
      <c r="I146" s="294">
        <v>3000</v>
      </c>
      <c r="J146" s="294">
        <v>0</v>
      </c>
      <c r="K146" s="294" t="s">
        <v>271</v>
      </c>
      <c r="L146" s="294"/>
      <c r="M146" s="294">
        <v>1935.8</v>
      </c>
      <c r="N146" s="294">
        <f>+'Status 12-31-08'!Q126</f>
        <v>2046.6</v>
      </c>
      <c r="O146" s="294">
        <f t="shared" si="14"/>
        <v>-110.79999999999995</v>
      </c>
      <c r="P146" s="294"/>
      <c r="Q146" s="294"/>
    </row>
    <row r="147" spans="1:17">
      <c r="A147" s="294" t="s">
        <v>203</v>
      </c>
      <c r="B147" s="300">
        <v>500</v>
      </c>
      <c r="C147" s="300">
        <v>575</v>
      </c>
      <c r="D147" s="294"/>
      <c r="E147" s="294" t="s">
        <v>355</v>
      </c>
      <c r="F147" s="294"/>
      <c r="G147" s="294" t="s">
        <v>201</v>
      </c>
      <c r="H147" s="294" t="s">
        <v>202</v>
      </c>
      <c r="I147" s="294">
        <v>3000</v>
      </c>
      <c r="J147" s="294">
        <v>-1500</v>
      </c>
      <c r="K147" s="294"/>
      <c r="L147" s="294"/>
      <c r="M147" s="294"/>
      <c r="N147" s="294">
        <f>+'Status 12-31-08'!Q127</f>
        <v>0</v>
      </c>
      <c r="O147" s="294">
        <f t="shared" si="14"/>
        <v>0</v>
      </c>
      <c r="P147" s="294"/>
      <c r="Q147" s="294"/>
    </row>
    <row r="148" spans="1:17">
      <c r="A148" s="294" t="s">
        <v>203</v>
      </c>
      <c r="B148" s="300">
        <v>500</v>
      </c>
      <c r="C148" s="300" t="s">
        <v>363</v>
      </c>
      <c r="D148" s="294"/>
      <c r="E148" s="294" t="s">
        <v>364</v>
      </c>
      <c r="F148" s="294"/>
      <c r="G148" s="294" t="s">
        <v>201</v>
      </c>
      <c r="H148" s="294" t="s">
        <v>202</v>
      </c>
      <c r="I148" s="294"/>
      <c r="J148" s="294">
        <v>1500</v>
      </c>
      <c r="K148" s="294"/>
      <c r="L148" s="294"/>
      <c r="M148" s="294">
        <v>276.89999999999998</v>
      </c>
      <c r="N148" s="294">
        <f>+'Status 12-31-08'!Q128</f>
        <v>17.3</v>
      </c>
      <c r="O148" s="294">
        <f t="shared" si="14"/>
        <v>259.59999999999997</v>
      </c>
      <c r="P148" s="294"/>
      <c r="Q148" s="294"/>
    </row>
    <row r="149" spans="1:17">
      <c r="A149" s="294" t="s">
        <v>203</v>
      </c>
      <c r="B149" s="300">
        <v>500</v>
      </c>
      <c r="C149" s="300">
        <v>576</v>
      </c>
      <c r="D149" s="294"/>
      <c r="E149" s="294" t="s">
        <v>217</v>
      </c>
      <c r="F149" s="294"/>
      <c r="G149" s="294" t="s">
        <v>201</v>
      </c>
      <c r="H149" s="294" t="s">
        <v>202</v>
      </c>
      <c r="I149" s="294">
        <v>750</v>
      </c>
      <c r="J149" s="294"/>
      <c r="K149" s="294"/>
      <c r="L149" s="294"/>
      <c r="M149" s="294">
        <v>28.9</v>
      </c>
      <c r="N149" s="294">
        <f>+'Status 12-31-08'!Q129</f>
        <v>2</v>
      </c>
      <c r="O149" s="294">
        <f t="shared" si="14"/>
        <v>26.9</v>
      </c>
      <c r="P149" s="294"/>
      <c r="Q149" s="294"/>
    </row>
    <row r="150" spans="1:17">
      <c r="A150" s="294" t="s">
        <v>203</v>
      </c>
      <c r="B150" s="300">
        <v>500</v>
      </c>
      <c r="C150" s="300">
        <v>577</v>
      </c>
      <c r="D150" s="294"/>
      <c r="E150" s="294" t="s">
        <v>218</v>
      </c>
      <c r="F150" s="294"/>
      <c r="G150" s="294" t="s">
        <v>201</v>
      </c>
      <c r="H150" s="294" t="s">
        <v>202</v>
      </c>
      <c r="I150" s="294">
        <v>500</v>
      </c>
      <c r="J150" s="294"/>
      <c r="K150" s="294"/>
      <c r="L150" s="294"/>
      <c r="M150" s="294">
        <v>38.6</v>
      </c>
      <c r="N150" s="294">
        <f>+'Status 12-31-08'!Q130</f>
        <v>10.199999999999999</v>
      </c>
      <c r="O150" s="294">
        <f t="shared" si="14"/>
        <v>28.400000000000002</v>
      </c>
      <c r="P150" s="294"/>
      <c r="Q150" s="294"/>
    </row>
    <row r="151" spans="1:17">
      <c r="A151" s="294" t="s">
        <v>203</v>
      </c>
      <c r="B151" s="300">
        <v>500</v>
      </c>
      <c r="C151" s="300">
        <v>578</v>
      </c>
      <c r="D151" s="294"/>
      <c r="E151" s="294" t="s">
        <v>219</v>
      </c>
      <c r="F151" s="294"/>
      <c r="G151" s="294" t="s">
        <v>201</v>
      </c>
      <c r="H151" s="294" t="s">
        <v>202</v>
      </c>
      <c r="I151" s="294">
        <v>400</v>
      </c>
      <c r="J151" s="294"/>
      <c r="K151" s="294"/>
      <c r="L151" s="294"/>
      <c r="M151" s="294">
        <v>0.2</v>
      </c>
      <c r="N151" s="294">
        <f>+'Status 12-31-08'!Q131</f>
        <v>0</v>
      </c>
      <c r="O151" s="294">
        <f t="shared" si="14"/>
        <v>0.2</v>
      </c>
      <c r="P151" s="294"/>
      <c r="Q151" s="294"/>
    </row>
    <row r="152" spans="1:17">
      <c r="A152" s="294" t="s">
        <v>203</v>
      </c>
      <c r="B152" s="300">
        <v>500</v>
      </c>
      <c r="C152" s="300">
        <v>579</v>
      </c>
      <c r="D152" s="294"/>
      <c r="E152" s="294" t="s">
        <v>220</v>
      </c>
      <c r="F152" s="294"/>
      <c r="G152" s="294" t="s">
        <v>201</v>
      </c>
      <c r="H152" s="294" t="s">
        <v>202</v>
      </c>
      <c r="I152" s="294">
        <v>750</v>
      </c>
      <c r="J152" s="294"/>
      <c r="K152" s="294"/>
      <c r="L152" s="294"/>
      <c r="M152" s="294">
        <v>171.9</v>
      </c>
      <c r="N152" s="294">
        <f>+'Status 12-31-08'!Q132</f>
        <v>35.9</v>
      </c>
      <c r="O152" s="294">
        <f t="shared" si="14"/>
        <v>136</v>
      </c>
      <c r="P152" s="294"/>
      <c r="Q152" s="294"/>
    </row>
    <row r="153" spans="1:17">
      <c r="A153" s="294" t="s">
        <v>203</v>
      </c>
      <c r="B153" s="300">
        <v>500</v>
      </c>
      <c r="C153" s="300">
        <v>580</v>
      </c>
      <c r="D153" s="294"/>
      <c r="E153" s="294" t="s">
        <v>221</v>
      </c>
      <c r="F153" s="294"/>
      <c r="G153" s="294" t="s">
        <v>201</v>
      </c>
      <c r="H153" s="294" t="s">
        <v>202</v>
      </c>
      <c r="I153" s="294">
        <v>1185</v>
      </c>
      <c r="J153" s="294"/>
      <c r="K153" s="294"/>
      <c r="L153" s="294"/>
      <c r="M153" s="294">
        <v>556.1</v>
      </c>
      <c r="N153" s="294">
        <f>+'Status 12-31-08'!Q133</f>
        <v>373.2</v>
      </c>
      <c r="O153" s="294">
        <f t="shared" si="14"/>
        <v>182.90000000000003</v>
      </c>
      <c r="P153" s="294"/>
      <c r="Q153" s="294"/>
    </row>
    <row r="154" spans="1:17">
      <c r="A154" s="294" t="s">
        <v>203</v>
      </c>
      <c r="B154" s="300">
        <v>500</v>
      </c>
      <c r="C154" s="300">
        <v>581</v>
      </c>
      <c r="D154" s="294"/>
      <c r="E154" s="294" t="s">
        <v>222</v>
      </c>
      <c r="F154" s="294"/>
      <c r="G154" s="294" t="s">
        <v>201</v>
      </c>
      <c r="H154" s="294" t="s">
        <v>202</v>
      </c>
      <c r="I154" s="294">
        <v>1000</v>
      </c>
      <c r="J154" s="294"/>
      <c r="K154" s="294"/>
      <c r="L154" s="294"/>
      <c r="M154" s="294">
        <v>321.5</v>
      </c>
      <c r="N154" s="294">
        <f>+'Status 12-31-08'!Q134</f>
        <v>296.60000000000002</v>
      </c>
      <c r="O154" s="294">
        <f t="shared" si="14"/>
        <v>24.899999999999977</v>
      </c>
      <c r="P154" s="294"/>
      <c r="Q154" s="294"/>
    </row>
    <row r="155" spans="1:17">
      <c r="A155" s="294" t="s">
        <v>203</v>
      </c>
      <c r="B155" s="300">
        <v>500</v>
      </c>
      <c r="C155" s="300">
        <v>582</v>
      </c>
      <c r="D155" s="294"/>
      <c r="E155" s="294" t="s">
        <v>223</v>
      </c>
      <c r="F155" s="294"/>
      <c r="G155" s="294" t="s">
        <v>201</v>
      </c>
      <c r="H155" s="294" t="s">
        <v>202</v>
      </c>
      <c r="I155" s="294">
        <v>500</v>
      </c>
      <c r="J155" s="294"/>
      <c r="K155" s="294"/>
      <c r="L155" s="294"/>
      <c r="M155" s="294">
        <v>20.5</v>
      </c>
      <c r="N155" s="294">
        <f>+'Status 12-31-08'!Q135</f>
        <v>17.600000000000001</v>
      </c>
      <c r="O155" s="294">
        <f t="shared" si="14"/>
        <v>2.8999999999999986</v>
      </c>
      <c r="P155" s="294"/>
      <c r="Q155" s="294"/>
    </row>
    <row r="156" spans="1:17">
      <c r="A156" s="294" t="s">
        <v>203</v>
      </c>
      <c r="B156" s="300">
        <v>500</v>
      </c>
      <c r="C156" s="300">
        <v>583</v>
      </c>
      <c r="D156" s="294"/>
      <c r="E156" s="294" t="s">
        <v>224</v>
      </c>
      <c r="F156" s="294"/>
      <c r="G156" s="294" t="s">
        <v>201</v>
      </c>
      <c r="H156" s="294" t="s">
        <v>202</v>
      </c>
      <c r="I156" s="294">
        <v>250</v>
      </c>
      <c r="J156" s="294"/>
      <c r="K156" s="294"/>
      <c r="L156" s="294"/>
      <c r="M156" s="294">
        <v>0.3</v>
      </c>
      <c r="N156" s="294">
        <f>+'Status 12-31-08'!Q136</f>
        <v>0</v>
      </c>
      <c r="O156" s="294">
        <f t="shared" si="14"/>
        <v>0.3</v>
      </c>
      <c r="P156" s="294"/>
      <c r="Q156" s="294"/>
    </row>
    <row r="157" spans="1:17">
      <c r="A157" s="294" t="s">
        <v>203</v>
      </c>
      <c r="B157" s="300">
        <v>500</v>
      </c>
      <c r="C157" s="300">
        <v>584</v>
      </c>
      <c r="D157" s="294"/>
      <c r="E157" s="294" t="s">
        <v>225</v>
      </c>
      <c r="F157" s="294"/>
      <c r="G157" s="294" t="s">
        <v>201</v>
      </c>
      <c r="H157" s="294" t="s">
        <v>202</v>
      </c>
      <c r="I157" s="294">
        <v>1000</v>
      </c>
      <c r="J157" s="294"/>
      <c r="K157" s="294"/>
      <c r="L157" s="294"/>
      <c r="M157" s="294">
        <v>374.7</v>
      </c>
      <c r="N157" s="294">
        <f>+'Status 12-31-08'!Q137</f>
        <v>0</v>
      </c>
      <c r="O157" s="294">
        <f t="shared" si="14"/>
        <v>374.7</v>
      </c>
      <c r="P157" s="294"/>
      <c r="Q157" s="294"/>
    </row>
    <row r="158" spans="1:17">
      <c r="A158" s="294" t="s">
        <v>203</v>
      </c>
      <c r="B158" s="300">
        <v>500</v>
      </c>
      <c r="C158" s="300">
        <v>585</v>
      </c>
      <c r="D158" s="294"/>
      <c r="E158" s="294" t="s">
        <v>226</v>
      </c>
      <c r="F158" s="294"/>
      <c r="G158" s="294" t="s">
        <v>201</v>
      </c>
      <c r="H158" s="294" t="s">
        <v>202</v>
      </c>
      <c r="I158" s="294">
        <v>226</v>
      </c>
      <c r="J158" s="294"/>
      <c r="K158" s="294"/>
      <c r="L158" s="294"/>
      <c r="M158" s="294">
        <v>226</v>
      </c>
      <c r="N158" s="294">
        <f>+'Status 12-31-08'!Q138</f>
        <v>142.9</v>
      </c>
      <c r="O158" s="294">
        <f t="shared" si="14"/>
        <v>83.1</v>
      </c>
      <c r="P158" s="294"/>
      <c r="Q158" s="294"/>
    </row>
    <row r="159" spans="1:17">
      <c r="A159" s="294" t="s">
        <v>203</v>
      </c>
      <c r="B159" s="300">
        <v>500</v>
      </c>
      <c r="C159" s="300">
        <v>586</v>
      </c>
      <c r="D159" s="294"/>
      <c r="E159" s="294" t="s">
        <v>227</v>
      </c>
      <c r="F159" s="294"/>
      <c r="G159" s="294" t="s">
        <v>201</v>
      </c>
      <c r="H159" s="294" t="s">
        <v>202</v>
      </c>
      <c r="I159" s="294">
        <v>1500</v>
      </c>
      <c r="J159" s="294"/>
      <c r="K159" s="294"/>
      <c r="L159" s="294"/>
      <c r="M159" s="294">
        <v>1466.4</v>
      </c>
      <c r="N159" s="294">
        <f>+'Status 12-31-08'!Q139</f>
        <v>125</v>
      </c>
      <c r="O159" s="294">
        <f t="shared" si="14"/>
        <v>1341.4</v>
      </c>
      <c r="P159" s="294"/>
      <c r="Q159" s="294"/>
    </row>
    <row r="160" spans="1:17">
      <c r="A160" s="294" t="s">
        <v>203</v>
      </c>
      <c r="B160" s="300">
        <v>500</v>
      </c>
      <c r="C160" s="300">
        <v>587</v>
      </c>
      <c r="D160" s="294"/>
      <c r="E160" s="294" t="s">
        <v>228</v>
      </c>
      <c r="F160" s="294"/>
      <c r="G160" s="294" t="s">
        <v>201</v>
      </c>
      <c r="H160" s="294" t="s">
        <v>202</v>
      </c>
      <c r="I160" s="294">
        <v>750</v>
      </c>
      <c r="J160" s="294"/>
      <c r="K160" s="294"/>
      <c r="L160" s="294"/>
      <c r="M160" s="294">
        <v>548.5</v>
      </c>
      <c r="N160" s="294">
        <f>+'Status 12-31-08'!Q140</f>
        <v>191.6</v>
      </c>
      <c r="O160" s="294">
        <f t="shared" si="14"/>
        <v>356.9</v>
      </c>
      <c r="P160" s="294"/>
      <c r="Q160" s="294"/>
    </row>
    <row r="161" spans="1:17">
      <c r="A161" s="294" t="s">
        <v>203</v>
      </c>
      <c r="B161" s="300">
        <v>500</v>
      </c>
      <c r="C161" s="300">
        <v>588</v>
      </c>
      <c r="D161" s="294"/>
      <c r="E161" s="294" t="s">
        <v>229</v>
      </c>
      <c r="F161" s="294"/>
      <c r="G161" s="294" t="s">
        <v>201</v>
      </c>
      <c r="H161" s="294" t="s">
        <v>202</v>
      </c>
      <c r="I161" s="294">
        <v>2000</v>
      </c>
      <c r="J161" s="294">
        <v>0</v>
      </c>
      <c r="K161" s="294" t="s">
        <v>271</v>
      </c>
      <c r="L161" s="294"/>
      <c r="M161" s="294">
        <v>421.1</v>
      </c>
      <c r="N161" s="294">
        <f>+'Status 12-31-08'!Q141</f>
        <v>329.6</v>
      </c>
      <c r="O161" s="294">
        <f t="shared" si="14"/>
        <v>91.5</v>
      </c>
      <c r="P161" s="294"/>
      <c r="Q161" s="294"/>
    </row>
    <row r="162" spans="1:17">
      <c r="A162" s="294"/>
      <c r="B162" s="300"/>
      <c r="C162" s="300"/>
      <c r="D162" s="294"/>
      <c r="E162" s="315" t="s">
        <v>268</v>
      </c>
      <c r="F162" s="316"/>
      <c r="G162" s="319"/>
      <c r="H162" s="322"/>
      <c r="I162" s="320"/>
      <c r="J162" s="320">
        <f>1500-100-500-707.3</f>
        <v>192.70000000000005</v>
      </c>
      <c r="K162" s="317" t="s">
        <v>271</v>
      </c>
      <c r="L162" s="316"/>
      <c r="M162" s="316"/>
      <c r="N162" s="316">
        <f>+'Status 12-31-08'!Q142</f>
        <v>190.8</v>
      </c>
      <c r="O162" s="316">
        <f t="shared" si="14"/>
        <v>-190.8</v>
      </c>
      <c r="P162" s="294"/>
      <c r="Q162" s="294"/>
    </row>
    <row r="163" spans="1:17">
      <c r="A163" s="294" t="s">
        <v>203</v>
      </c>
      <c r="B163" s="300">
        <v>500</v>
      </c>
      <c r="C163" s="300">
        <v>589</v>
      </c>
      <c r="D163" s="294"/>
      <c r="E163" s="294" t="s">
        <v>230</v>
      </c>
      <c r="F163" s="294"/>
      <c r="G163" s="294" t="s">
        <v>201</v>
      </c>
      <c r="H163" s="294" t="s">
        <v>202</v>
      </c>
      <c r="I163" s="294">
        <v>648</v>
      </c>
      <c r="J163" s="294"/>
      <c r="K163" s="294"/>
      <c r="L163" s="294"/>
      <c r="M163" s="294">
        <v>297.39999999999998</v>
      </c>
      <c r="N163" s="294">
        <f>+'Status 12-31-08'!Q143</f>
        <v>242.3</v>
      </c>
      <c r="O163" s="294">
        <f t="shared" si="14"/>
        <v>55.099999999999966</v>
      </c>
      <c r="P163" s="294"/>
      <c r="Q163" s="294"/>
    </row>
    <row r="164" spans="1:17">
      <c r="A164" s="294" t="s">
        <v>203</v>
      </c>
      <c r="B164" s="300">
        <v>500</v>
      </c>
      <c r="C164" s="300">
        <v>590</v>
      </c>
      <c r="D164" s="294"/>
      <c r="E164" s="294" t="s">
        <v>231</v>
      </c>
      <c r="F164" s="294"/>
      <c r="G164" s="294" t="s">
        <v>201</v>
      </c>
      <c r="H164" s="294" t="s">
        <v>202</v>
      </c>
      <c r="I164" s="294">
        <v>485</v>
      </c>
      <c r="J164" s="294"/>
      <c r="K164" s="294"/>
      <c r="L164" s="294">
        <v>-485</v>
      </c>
      <c r="M164" s="294"/>
      <c r="N164" s="294">
        <f>+'Status 12-31-08'!Q144</f>
        <v>0</v>
      </c>
      <c r="O164" s="294">
        <f t="shared" si="14"/>
        <v>0</v>
      </c>
      <c r="P164" s="294"/>
      <c r="Q164" s="294"/>
    </row>
    <row r="165" spans="1:17">
      <c r="A165" s="294" t="s">
        <v>203</v>
      </c>
      <c r="B165" s="300">
        <v>500</v>
      </c>
      <c r="C165" s="300">
        <v>591</v>
      </c>
      <c r="D165" s="294"/>
      <c r="E165" s="294" t="s">
        <v>232</v>
      </c>
      <c r="F165" s="294"/>
      <c r="G165" s="294" t="s">
        <v>201</v>
      </c>
      <c r="H165" s="294" t="s">
        <v>202</v>
      </c>
      <c r="I165" s="294">
        <v>500</v>
      </c>
      <c r="J165" s="294"/>
      <c r="K165" s="294"/>
      <c r="L165" s="294"/>
      <c r="M165" s="294">
        <v>103.5</v>
      </c>
      <c r="N165" s="294">
        <f>+'Status 12-31-08'!Q145</f>
        <v>53.5</v>
      </c>
      <c r="O165" s="294">
        <f t="shared" si="14"/>
        <v>50</v>
      </c>
      <c r="P165" s="294"/>
      <c r="Q165" s="294"/>
    </row>
    <row r="166" spans="1:17">
      <c r="A166" s="294" t="s">
        <v>203</v>
      </c>
      <c r="B166" s="300">
        <v>500</v>
      </c>
      <c r="C166" s="300">
        <v>592</v>
      </c>
      <c r="D166" s="294"/>
      <c r="E166" s="294" t="s">
        <v>233</v>
      </c>
      <c r="F166" s="294"/>
      <c r="G166" s="294" t="s">
        <v>201</v>
      </c>
      <c r="H166" s="294" t="s">
        <v>202</v>
      </c>
      <c r="I166" s="294">
        <v>260</v>
      </c>
      <c r="J166" s="294"/>
      <c r="K166" s="294"/>
      <c r="L166" s="294"/>
      <c r="M166" s="294">
        <v>260</v>
      </c>
      <c r="N166" s="294">
        <f>+'Status 12-31-08'!Q146</f>
        <v>260</v>
      </c>
      <c r="O166" s="294">
        <f t="shared" si="14"/>
        <v>0</v>
      </c>
      <c r="P166" s="294"/>
      <c r="Q166" s="294"/>
    </row>
    <row r="167" spans="1:17">
      <c r="A167" s="294" t="s">
        <v>203</v>
      </c>
      <c r="B167" s="300">
        <v>500</v>
      </c>
      <c r="C167" s="300">
        <v>593</v>
      </c>
      <c r="D167" s="294"/>
      <c r="E167" s="294" t="s">
        <v>234</v>
      </c>
      <c r="F167" s="294"/>
      <c r="G167" s="294" t="s">
        <v>201</v>
      </c>
      <c r="H167" s="294" t="s">
        <v>202</v>
      </c>
      <c r="I167" s="294">
        <v>175</v>
      </c>
      <c r="J167" s="294"/>
      <c r="K167" s="294"/>
      <c r="L167" s="294"/>
      <c r="M167" s="294">
        <v>175</v>
      </c>
      <c r="N167" s="294">
        <f>+'Status 12-31-08'!Q147</f>
        <v>175</v>
      </c>
      <c r="O167" s="294">
        <f t="shared" si="14"/>
        <v>0</v>
      </c>
      <c r="P167" s="294"/>
      <c r="Q167" s="294"/>
    </row>
    <row r="168" spans="1:17">
      <c r="A168" s="294" t="s">
        <v>203</v>
      </c>
      <c r="B168" s="300">
        <v>500</v>
      </c>
      <c r="C168" s="300">
        <v>594</v>
      </c>
      <c r="D168" s="294"/>
      <c r="E168" s="294" t="s">
        <v>235</v>
      </c>
      <c r="F168" s="294"/>
      <c r="G168" s="294" t="s">
        <v>201</v>
      </c>
      <c r="H168" s="294" t="s">
        <v>202</v>
      </c>
      <c r="I168" s="294">
        <v>125</v>
      </c>
      <c r="J168" s="294"/>
      <c r="K168" s="294"/>
      <c r="L168" s="294"/>
      <c r="M168" s="294">
        <v>107.7</v>
      </c>
      <c r="N168" s="294">
        <f>+'Status 12-31-08'!Q148</f>
        <v>104</v>
      </c>
      <c r="O168" s="294">
        <f t="shared" si="14"/>
        <v>3.7000000000000028</v>
      </c>
      <c r="P168" s="294"/>
      <c r="Q168" s="294"/>
    </row>
    <row r="169" spans="1:17">
      <c r="A169" s="294" t="s">
        <v>203</v>
      </c>
      <c r="B169" s="300">
        <v>500</v>
      </c>
      <c r="C169" s="300">
        <v>595</v>
      </c>
      <c r="D169" s="294"/>
      <c r="E169" s="294" t="s">
        <v>354</v>
      </c>
      <c r="F169" s="294"/>
      <c r="G169" s="294" t="s">
        <v>201</v>
      </c>
      <c r="H169" s="294" t="s">
        <v>202</v>
      </c>
      <c r="I169" s="294">
        <v>950</v>
      </c>
      <c r="J169" s="294"/>
      <c r="K169" s="294"/>
      <c r="L169" s="294"/>
      <c r="M169" s="294"/>
      <c r="N169" s="294">
        <f>+'Status 12-31-08'!Q149</f>
        <v>0</v>
      </c>
      <c r="O169" s="294">
        <f t="shared" si="14"/>
        <v>0</v>
      </c>
      <c r="P169" s="294"/>
      <c r="Q169" s="294"/>
    </row>
    <row r="170" spans="1:17">
      <c r="A170" s="294" t="s">
        <v>263</v>
      </c>
      <c r="B170" s="300">
        <v>500</v>
      </c>
      <c r="C170" s="300">
        <v>596</v>
      </c>
      <c r="D170" s="294"/>
      <c r="E170" s="294" t="s">
        <v>346</v>
      </c>
      <c r="F170" s="294"/>
      <c r="G170" s="294" t="s">
        <v>295</v>
      </c>
      <c r="H170" s="294" t="s">
        <v>296</v>
      </c>
      <c r="I170" s="294">
        <v>156</v>
      </c>
      <c r="J170" s="294"/>
      <c r="K170" s="294"/>
      <c r="L170" s="294"/>
      <c r="M170" s="294"/>
      <c r="N170" s="294">
        <f>+'Status 12-31-08'!Q150</f>
        <v>0</v>
      </c>
      <c r="O170" s="294">
        <f t="shared" si="14"/>
        <v>0</v>
      </c>
      <c r="P170" s="294"/>
      <c r="Q170" s="294"/>
    </row>
    <row r="171" spans="1:17">
      <c r="A171" s="294" t="s">
        <v>263</v>
      </c>
      <c r="B171" s="300">
        <v>500</v>
      </c>
      <c r="C171" s="300">
        <v>597</v>
      </c>
      <c r="D171" s="294"/>
      <c r="E171" s="294" t="s">
        <v>347</v>
      </c>
      <c r="F171" s="294"/>
      <c r="G171" s="294" t="s">
        <v>295</v>
      </c>
      <c r="H171" s="294" t="s">
        <v>296</v>
      </c>
      <c r="I171" s="294">
        <v>225</v>
      </c>
      <c r="J171" s="294"/>
      <c r="K171" s="294"/>
      <c r="L171" s="294"/>
      <c r="M171" s="294"/>
      <c r="N171" s="294">
        <f>+'Status 12-31-08'!Q151</f>
        <v>0</v>
      </c>
      <c r="O171" s="294">
        <f t="shared" si="14"/>
        <v>0</v>
      </c>
      <c r="P171" s="294"/>
      <c r="Q171" s="294"/>
    </row>
    <row r="172" spans="1:17">
      <c r="A172" s="294" t="s">
        <v>263</v>
      </c>
      <c r="B172" s="300">
        <v>500</v>
      </c>
      <c r="C172" s="300">
        <v>598</v>
      </c>
      <c r="D172" s="294"/>
      <c r="E172" s="294" t="s">
        <v>348</v>
      </c>
      <c r="F172" s="294"/>
      <c r="G172" s="294" t="s">
        <v>295</v>
      </c>
      <c r="H172" s="294" t="s">
        <v>296</v>
      </c>
      <c r="I172" s="294">
        <v>100</v>
      </c>
      <c r="J172" s="294"/>
      <c r="K172" s="294"/>
      <c r="L172" s="294"/>
      <c r="M172" s="294"/>
      <c r="N172" s="294">
        <f>+'Status 12-31-08'!Q152</f>
        <v>0</v>
      </c>
      <c r="O172" s="294">
        <f t="shared" si="14"/>
        <v>0</v>
      </c>
      <c r="P172" s="294"/>
      <c r="Q172" s="294"/>
    </row>
    <row r="173" spans="1:17">
      <c r="A173" s="294" t="s">
        <v>263</v>
      </c>
      <c r="B173" s="300">
        <v>500</v>
      </c>
      <c r="C173" s="300">
        <v>599</v>
      </c>
      <c r="D173" s="294"/>
      <c r="E173" s="294" t="s">
        <v>349</v>
      </c>
      <c r="F173" s="294"/>
      <c r="G173" s="294" t="s">
        <v>295</v>
      </c>
      <c r="H173" s="294" t="s">
        <v>296</v>
      </c>
      <c r="I173" s="294">
        <v>372</v>
      </c>
      <c r="J173" s="294"/>
      <c r="K173" s="294"/>
      <c r="L173" s="294"/>
      <c r="M173" s="294"/>
      <c r="N173" s="294">
        <f>+'Status 12-31-08'!Q153</f>
        <v>0</v>
      </c>
      <c r="O173" s="294">
        <f t="shared" si="14"/>
        <v>0</v>
      </c>
      <c r="P173" s="294"/>
      <c r="Q173" s="294"/>
    </row>
    <row r="174" spans="1:17">
      <c r="A174" s="294" t="s">
        <v>263</v>
      </c>
      <c r="B174" s="300">
        <v>500</v>
      </c>
      <c r="C174" s="300">
        <v>500</v>
      </c>
      <c r="D174" s="294"/>
      <c r="E174" s="294" t="s">
        <v>309</v>
      </c>
      <c r="F174" s="294"/>
      <c r="G174" s="294" t="s">
        <v>295</v>
      </c>
      <c r="H174" s="294" t="s">
        <v>296</v>
      </c>
      <c r="I174" s="294">
        <v>970</v>
      </c>
      <c r="J174" s="294"/>
      <c r="K174" s="294"/>
      <c r="L174" s="294"/>
      <c r="M174" s="294"/>
      <c r="N174" s="294">
        <f>+'Status 12-31-08'!Q154</f>
        <v>0</v>
      </c>
      <c r="O174" s="294">
        <f t="shared" si="14"/>
        <v>0</v>
      </c>
      <c r="P174" s="294"/>
      <c r="Q174" s="294"/>
    </row>
    <row r="175" spans="1:17">
      <c r="A175" s="294" t="s">
        <v>263</v>
      </c>
      <c r="B175" s="300">
        <v>500</v>
      </c>
      <c r="C175" s="300">
        <v>501</v>
      </c>
      <c r="D175" s="294"/>
      <c r="E175" s="294" t="s">
        <v>310</v>
      </c>
      <c r="F175" s="294"/>
      <c r="G175" s="294" t="s">
        <v>295</v>
      </c>
      <c r="H175" s="294" t="s">
        <v>296</v>
      </c>
      <c r="I175" s="294">
        <v>700</v>
      </c>
      <c r="J175" s="294"/>
      <c r="K175" s="294"/>
      <c r="L175" s="294"/>
      <c r="M175" s="294">
        <v>6.8</v>
      </c>
      <c r="N175" s="294">
        <f>+'Status 12-31-08'!Q155</f>
        <v>0</v>
      </c>
      <c r="O175" s="294">
        <f t="shared" si="14"/>
        <v>6.8</v>
      </c>
      <c r="P175" s="294"/>
      <c r="Q175" s="294"/>
    </row>
    <row r="176" spans="1:17">
      <c r="A176" s="294" t="s">
        <v>263</v>
      </c>
      <c r="B176" s="300">
        <v>500</v>
      </c>
      <c r="C176" s="300">
        <v>502</v>
      </c>
      <c r="D176" s="294"/>
      <c r="E176" s="294" t="s">
        <v>311</v>
      </c>
      <c r="F176" s="294"/>
      <c r="G176" s="294" t="s">
        <v>295</v>
      </c>
      <c r="H176" s="294" t="s">
        <v>296</v>
      </c>
      <c r="I176" s="294">
        <v>750</v>
      </c>
      <c r="J176" s="294"/>
      <c r="K176" s="294"/>
      <c r="L176" s="294"/>
      <c r="M176" s="294">
        <v>137</v>
      </c>
      <c r="N176" s="294">
        <f>+'Status 12-31-08'!Q156</f>
        <v>0</v>
      </c>
      <c r="O176" s="294">
        <f t="shared" si="14"/>
        <v>137</v>
      </c>
      <c r="P176" s="294"/>
      <c r="Q176" s="294"/>
    </row>
    <row r="177" spans="1:17">
      <c r="A177" s="294" t="s">
        <v>263</v>
      </c>
      <c r="B177" s="300">
        <v>500</v>
      </c>
      <c r="C177" s="300">
        <v>503</v>
      </c>
      <c r="D177" s="294"/>
      <c r="E177" s="294" t="s">
        <v>312</v>
      </c>
      <c r="F177" s="294"/>
      <c r="G177" s="294" t="s">
        <v>295</v>
      </c>
      <c r="H177" s="294" t="s">
        <v>296</v>
      </c>
      <c r="I177" s="294">
        <v>1600</v>
      </c>
      <c r="J177" s="294"/>
      <c r="K177" s="294"/>
      <c r="L177" s="294"/>
      <c r="M177" s="294">
        <v>42.9</v>
      </c>
      <c r="N177" s="294">
        <f>+'Status 12-31-08'!Q157</f>
        <v>0</v>
      </c>
      <c r="O177" s="294">
        <f t="shared" si="14"/>
        <v>42.9</v>
      </c>
      <c r="P177" s="294"/>
      <c r="Q177" s="294"/>
    </row>
    <row r="178" spans="1:17">
      <c r="A178" s="294" t="s">
        <v>263</v>
      </c>
      <c r="B178" s="300">
        <v>500</v>
      </c>
      <c r="C178" s="300">
        <v>504</v>
      </c>
      <c r="D178" s="294"/>
      <c r="E178" s="294" t="s">
        <v>313</v>
      </c>
      <c r="F178" s="294"/>
      <c r="G178" s="294" t="s">
        <v>295</v>
      </c>
      <c r="H178" s="294" t="s">
        <v>296</v>
      </c>
      <c r="I178" s="294">
        <v>1500</v>
      </c>
      <c r="J178" s="294"/>
      <c r="K178" s="294"/>
      <c r="L178" s="294"/>
      <c r="M178" s="294">
        <v>731</v>
      </c>
      <c r="N178" s="294">
        <f>+'Status 12-31-08'!Q158</f>
        <v>1.3</v>
      </c>
      <c r="O178" s="294">
        <f t="shared" si="14"/>
        <v>729.7</v>
      </c>
      <c r="P178" s="294"/>
      <c r="Q178" s="294"/>
    </row>
    <row r="179" spans="1:17">
      <c r="A179" s="294" t="s">
        <v>263</v>
      </c>
      <c r="B179" s="300">
        <v>500</v>
      </c>
      <c r="C179" s="300">
        <v>505</v>
      </c>
      <c r="D179" s="294"/>
      <c r="E179" s="294" t="s">
        <v>314</v>
      </c>
      <c r="F179" s="294"/>
      <c r="G179" s="294" t="s">
        <v>295</v>
      </c>
      <c r="H179" s="294" t="s">
        <v>296</v>
      </c>
      <c r="I179" s="294">
        <v>1500</v>
      </c>
      <c r="J179" s="294"/>
      <c r="K179" s="294"/>
      <c r="L179" s="294"/>
      <c r="M179" s="294"/>
      <c r="N179" s="294">
        <f>+'Status 12-31-08'!Q159</f>
        <v>0</v>
      </c>
      <c r="O179" s="294">
        <f t="shared" si="14"/>
        <v>0</v>
      </c>
      <c r="P179" s="294"/>
      <c r="Q179" s="294"/>
    </row>
    <row r="180" spans="1:17">
      <c r="A180" s="294" t="s">
        <v>263</v>
      </c>
      <c r="B180" s="300">
        <v>500</v>
      </c>
      <c r="C180" s="300">
        <v>506</v>
      </c>
      <c r="D180" s="294"/>
      <c r="E180" s="294" t="s">
        <v>315</v>
      </c>
      <c r="F180" s="294"/>
      <c r="G180" s="294" t="s">
        <v>295</v>
      </c>
      <c r="H180" s="294" t="s">
        <v>296</v>
      </c>
      <c r="I180" s="294">
        <v>500</v>
      </c>
      <c r="J180" s="294"/>
      <c r="K180" s="294"/>
      <c r="L180" s="294"/>
      <c r="M180" s="294">
        <v>7.2</v>
      </c>
      <c r="N180" s="294">
        <f>+'Status 12-31-08'!Q160</f>
        <v>0</v>
      </c>
      <c r="O180" s="294">
        <f t="shared" si="14"/>
        <v>7.2</v>
      </c>
      <c r="P180" s="294"/>
      <c r="Q180" s="294"/>
    </row>
    <row r="181" spans="1:17">
      <c r="A181" s="294" t="s">
        <v>263</v>
      </c>
      <c r="B181" s="300">
        <v>500</v>
      </c>
      <c r="C181" s="300">
        <v>507</v>
      </c>
      <c r="D181" s="294"/>
      <c r="E181" s="294" t="s">
        <v>316</v>
      </c>
      <c r="F181" s="294"/>
      <c r="G181" s="294" t="s">
        <v>295</v>
      </c>
      <c r="H181" s="294" t="s">
        <v>296</v>
      </c>
      <c r="I181" s="294">
        <v>150</v>
      </c>
      <c r="J181" s="294"/>
      <c r="K181" s="294"/>
      <c r="L181" s="294"/>
      <c r="M181" s="294"/>
      <c r="N181" s="294">
        <f>+'Status 12-31-08'!Q161</f>
        <v>0</v>
      </c>
      <c r="O181" s="294">
        <f t="shared" si="14"/>
        <v>0</v>
      </c>
      <c r="P181" s="294"/>
      <c r="Q181" s="294"/>
    </row>
    <row r="182" spans="1:17">
      <c r="A182" s="294" t="s">
        <v>263</v>
      </c>
      <c r="B182" s="300">
        <v>500</v>
      </c>
      <c r="C182" s="300">
        <v>508</v>
      </c>
      <c r="D182" s="294"/>
      <c r="E182" s="294" t="s">
        <v>317</v>
      </c>
      <c r="F182" s="294"/>
      <c r="G182" s="294" t="s">
        <v>295</v>
      </c>
      <c r="H182" s="294" t="s">
        <v>296</v>
      </c>
      <c r="I182" s="294">
        <v>1500</v>
      </c>
      <c r="J182" s="294"/>
      <c r="K182" s="294"/>
      <c r="L182" s="294"/>
      <c r="M182" s="294">
        <v>23</v>
      </c>
      <c r="N182" s="294">
        <f>+'Status 12-31-08'!Q162</f>
        <v>0</v>
      </c>
      <c r="O182" s="294">
        <f t="shared" si="14"/>
        <v>23</v>
      </c>
      <c r="P182" s="294"/>
      <c r="Q182" s="294"/>
    </row>
    <row r="183" spans="1:17">
      <c r="A183" s="294" t="s">
        <v>263</v>
      </c>
      <c r="B183" s="300">
        <v>500</v>
      </c>
      <c r="C183" s="300">
        <v>509</v>
      </c>
      <c r="D183" s="294"/>
      <c r="E183" s="294" t="s">
        <v>318</v>
      </c>
      <c r="F183" s="294"/>
      <c r="G183" s="294" t="s">
        <v>295</v>
      </c>
      <c r="H183" s="294" t="s">
        <v>296</v>
      </c>
      <c r="I183" s="294">
        <v>2000</v>
      </c>
      <c r="J183" s="294"/>
      <c r="K183" s="294"/>
      <c r="L183" s="294"/>
      <c r="M183" s="294">
        <v>557.4</v>
      </c>
      <c r="N183" s="294">
        <f>+'Status 12-31-08'!Q163</f>
        <v>0</v>
      </c>
      <c r="O183" s="294">
        <f t="shared" ref="O183:O189" si="15">+M183-N183</f>
        <v>557.4</v>
      </c>
      <c r="P183" s="294"/>
      <c r="Q183" s="294"/>
    </row>
    <row r="184" spans="1:17">
      <c r="A184" s="294" t="s">
        <v>263</v>
      </c>
      <c r="B184" s="300">
        <v>500</v>
      </c>
      <c r="C184" s="300">
        <v>510</v>
      </c>
      <c r="D184" s="294"/>
      <c r="E184" s="294" t="s">
        <v>319</v>
      </c>
      <c r="F184" s="294"/>
      <c r="G184" s="294" t="s">
        <v>295</v>
      </c>
      <c r="H184" s="294" t="s">
        <v>296</v>
      </c>
      <c r="I184" s="294">
        <v>250</v>
      </c>
      <c r="J184" s="294"/>
      <c r="K184" s="294"/>
      <c r="L184" s="294"/>
      <c r="M184" s="294"/>
      <c r="N184" s="294">
        <f>+'Status 12-31-08'!Q164</f>
        <v>0</v>
      </c>
      <c r="O184" s="294">
        <f t="shared" si="15"/>
        <v>0</v>
      </c>
      <c r="P184" s="294"/>
      <c r="Q184" s="294"/>
    </row>
    <row r="185" spans="1:17">
      <c r="A185" s="294" t="s">
        <v>263</v>
      </c>
      <c r="B185" s="300">
        <v>500</v>
      </c>
      <c r="C185" s="300">
        <v>511</v>
      </c>
      <c r="D185" s="294"/>
      <c r="E185" s="294" t="s">
        <v>320</v>
      </c>
      <c r="F185" s="294"/>
      <c r="G185" s="294" t="s">
        <v>295</v>
      </c>
      <c r="H185" s="294" t="s">
        <v>296</v>
      </c>
      <c r="I185" s="294">
        <v>100</v>
      </c>
      <c r="J185" s="294"/>
      <c r="K185" s="294"/>
      <c r="L185" s="294"/>
      <c r="M185" s="294"/>
      <c r="N185" s="294">
        <f>+'Status 12-31-08'!Q165</f>
        <v>0</v>
      </c>
      <c r="O185" s="294">
        <f t="shared" si="15"/>
        <v>0</v>
      </c>
      <c r="P185" s="294"/>
      <c r="Q185" s="294"/>
    </row>
    <row r="186" spans="1:17">
      <c r="A186" s="294" t="s">
        <v>263</v>
      </c>
      <c r="B186" s="300">
        <v>500</v>
      </c>
      <c r="C186" s="300">
        <v>512</v>
      </c>
      <c r="D186" s="294"/>
      <c r="E186" s="294" t="s">
        <v>321</v>
      </c>
      <c r="F186" s="294"/>
      <c r="G186" s="294" t="s">
        <v>295</v>
      </c>
      <c r="H186" s="294" t="s">
        <v>296</v>
      </c>
      <c r="I186" s="294">
        <v>250</v>
      </c>
      <c r="J186" s="294"/>
      <c r="K186" s="294"/>
      <c r="L186" s="294"/>
      <c r="M186" s="294">
        <v>52.5</v>
      </c>
      <c r="N186" s="294">
        <f>+'Status 12-31-08'!Q166</f>
        <v>0</v>
      </c>
      <c r="O186" s="294">
        <f t="shared" si="15"/>
        <v>52.5</v>
      </c>
      <c r="P186" s="294"/>
      <c r="Q186" s="294"/>
    </row>
    <row r="187" spans="1:17">
      <c r="A187" s="294" t="s">
        <v>263</v>
      </c>
      <c r="B187" s="300">
        <v>500</v>
      </c>
      <c r="C187" s="300">
        <v>513</v>
      </c>
      <c r="D187" s="294"/>
      <c r="E187" s="294" t="s">
        <v>322</v>
      </c>
      <c r="F187" s="294"/>
      <c r="G187" s="294" t="s">
        <v>295</v>
      </c>
      <c r="H187" s="294" t="s">
        <v>296</v>
      </c>
      <c r="I187" s="294">
        <v>550</v>
      </c>
      <c r="J187" s="294"/>
      <c r="K187" s="294"/>
      <c r="L187" s="294"/>
      <c r="M187" s="294">
        <v>10.4</v>
      </c>
      <c r="N187" s="294">
        <f>+'Status 12-31-08'!Q167</f>
        <v>0</v>
      </c>
      <c r="O187" s="294">
        <f t="shared" si="15"/>
        <v>10.4</v>
      </c>
      <c r="P187" s="294"/>
      <c r="Q187" s="294"/>
    </row>
    <row r="188" spans="1:17">
      <c r="A188" s="294" t="s">
        <v>263</v>
      </c>
      <c r="B188" s="300">
        <v>500</v>
      </c>
      <c r="C188" s="300">
        <v>514</v>
      </c>
      <c r="D188" s="294"/>
      <c r="E188" s="294" t="s">
        <v>323</v>
      </c>
      <c r="F188" s="294"/>
      <c r="G188" s="294" t="s">
        <v>295</v>
      </c>
      <c r="H188" s="294" t="s">
        <v>296</v>
      </c>
      <c r="I188" s="294">
        <v>3000</v>
      </c>
      <c r="J188" s="294"/>
      <c r="K188" s="294"/>
      <c r="L188" s="294"/>
      <c r="M188" s="294">
        <v>1227.2</v>
      </c>
      <c r="N188" s="294">
        <f>+'Status 12-31-08'!Q168</f>
        <v>12.5</v>
      </c>
      <c r="O188" s="294">
        <f t="shared" si="15"/>
        <v>1214.7</v>
      </c>
      <c r="P188" s="294"/>
      <c r="Q188" s="294"/>
    </row>
    <row r="189" spans="1:17">
      <c r="A189" s="294" t="s">
        <v>263</v>
      </c>
      <c r="B189" s="300">
        <v>500</v>
      </c>
      <c r="C189" s="300">
        <v>515</v>
      </c>
      <c r="D189" s="294"/>
      <c r="E189" s="294" t="s">
        <v>324</v>
      </c>
      <c r="F189" s="294"/>
      <c r="G189" s="294" t="s">
        <v>295</v>
      </c>
      <c r="H189" s="294" t="s">
        <v>296</v>
      </c>
      <c r="I189" s="294">
        <v>650</v>
      </c>
      <c r="J189" s="294"/>
      <c r="K189" s="294"/>
      <c r="L189" s="294"/>
      <c r="M189" s="294">
        <v>47.9</v>
      </c>
      <c r="N189" s="294">
        <f>+'Status 12-31-08'!Q169</f>
        <v>333.6</v>
      </c>
      <c r="O189" s="294">
        <f t="shared" si="15"/>
        <v>-285.70000000000005</v>
      </c>
      <c r="P189" s="294"/>
      <c r="Q189" s="294"/>
    </row>
    <row r="190" spans="1:17">
      <c r="A190" s="294"/>
      <c r="B190" s="300"/>
      <c r="C190" s="300"/>
      <c r="D190" s="294"/>
      <c r="E190" s="294"/>
      <c r="F190" s="294"/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</row>
    <row r="191" spans="1:17">
      <c r="A191" s="294"/>
      <c r="B191" s="300"/>
      <c r="C191" s="300"/>
      <c r="D191" s="294" t="s">
        <v>436</v>
      </c>
      <c r="E191" s="294"/>
      <c r="F191" s="294"/>
      <c r="G191" s="294"/>
      <c r="H191" s="294"/>
      <c r="I191" s="313">
        <f t="shared" ref="I191:L191" si="16">SUM(I119:I190)</f>
        <v>65370</v>
      </c>
      <c r="J191" s="313">
        <f t="shared" si="16"/>
        <v>192.70000000000005</v>
      </c>
      <c r="K191" s="313">
        <f t="shared" si="16"/>
        <v>0</v>
      </c>
      <c r="L191" s="313">
        <f t="shared" si="16"/>
        <v>-773.4</v>
      </c>
      <c r="M191" s="313">
        <f>SUM(M119:M190)</f>
        <v>34272.700000000004</v>
      </c>
      <c r="N191" s="313">
        <f t="shared" ref="N191:O191" si="17">SUM(N119:N190)</f>
        <v>27076.399999999994</v>
      </c>
      <c r="O191" s="313">
        <f t="shared" si="17"/>
        <v>7196.2999999999993</v>
      </c>
      <c r="P191" s="294"/>
      <c r="Q191" s="294"/>
    </row>
    <row r="192" spans="1:17">
      <c r="A192" s="294"/>
      <c r="B192" s="300"/>
      <c r="C192" s="300"/>
      <c r="D192" s="294"/>
      <c r="E192" s="294"/>
      <c r="F192" s="294"/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</row>
    <row r="193" spans="1:17">
      <c r="A193" s="294"/>
      <c r="B193" s="300"/>
      <c r="C193" s="300"/>
      <c r="D193" s="313" t="s">
        <v>374</v>
      </c>
      <c r="E193" s="313"/>
      <c r="F193" s="313"/>
      <c r="G193" s="313"/>
      <c r="H193" s="313"/>
      <c r="I193" s="313">
        <f>+I191+I115</f>
        <v>155773</v>
      </c>
      <c r="J193" s="313">
        <f t="shared" ref="J193:O193" si="18">+J191+J115</f>
        <v>51.899999999999977</v>
      </c>
      <c r="K193" s="313">
        <f t="shared" si="18"/>
        <v>0</v>
      </c>
      <c r="L193" s="313">
        <f t="shared" si="18"/>
        <v>-904.3</v>
      </c>
      <c r="M193" s="313">
        <f t="shared" si="18"/>
        <v>86863.800000000017</v>
      </c>
      <c r="N193" s="313">
        <f t="shared" si="18"/>
        <v>71812.899999999994</v>
      </c>
      <c r="O193" s="313">
        <f t="shared" si="18"/>
        <v>15050.900000000001</v>
      </c>
      <c r="P193" s="294"/>
      <c r="Q193" s="294"/>
    </row>
    <row r="194" spans="1:17">
      <c r="A194" s="294"/>
      <c r="B194" s="300"/>
      <c r="C194" s="300"/>
      <c r="D194" s="294" t="s">
        <v>41</v>
      </c>
      <c r="E194" s="294"/>
      <c r="F194" s="294"/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</row>
    <row r="195" spans="1:17">
      <c r="A195" s="294" t="s">
        <v>28</v>
      </c>
      <c r="B195" s="300">
        <v>500</v>
      </c>
      <c r="C195" s="300">
        <v>650</v>
      </c>
      <c r="D195" s="294"/>
      <c r="E195" s="294" t="s">
        <v>42</v>
      </c>
      <c r="F195" s="294"/>
      <c r="G195" s="294" t="s">
        <v>74</v>
      </c>
      <c r="H195" s="294" t="s">
        <v>192</v>
      </c>
      <c r="I195" s="294">
        <v>750</v>
      </c>
      <c r="J195" s="294"/>
      <c r="K195" s="294"/>
      <c r="L195" s="294"/>
      <c r="M195" s="294">
        <v>750</v>
      </c>
      <c r="N195" s="294">
        <f>+'Status 12-31-08'!Q175</f>
        <v>750</v>
      </c>
      <c r="O195" s="294">
        <f t="shared" ref="O195:O216" si="19">+M195-N195</f>
        <v>0</v>
      </c>
      <c r="P195" s="294"/>
      <c r="Q195" s="294"/>
    </row>
    <row r="196" spans="1:17">
      <c r="A196" s="294" t="s">
        <v>28</v>
      </c>
      <c r="B196" s="300">
        <v>500</v>
      </c>
      <c r="C196" s="300">
        <v>651</v>
      </c>
      <c r="D196" s="294"/>
      <c r="E196" s="294" t="s">
        <v>63</v>
      </c>
      <c r="F196" s="294"/>
      <c r="G196" s="294" t="s">
        <v>74</v>
      </c>
      <c r="H196" s="294" t="s">
        <v>192</v>
      </c>
      <c r="I196" s="294">
        <v>1000</v>
      </c>
      <c r="J196" s="294"/>
      <c r="K196" s="294"/>
      <c r="L196" s="294">
        <v>-33.700000000000003</v>
      </c>
      <c r="M196" s="294">
        <v>966.3</v>
      </c>
      <c r="N196" s="294">
        <f>+'Status 12-31-08'!Q176</f>
        <v>966.3</v>
      </c>
      <c r="O196" s="294">
        <f t="shared" si="19"/>
        <v>0</v>
      </c>
      <c r="P196" s="294"/>
      <c r="Q196" s="294"/>
    </row>
    <row r="197" spans="1:17">
      <c r="A197" s="294" t="s">
        <v>28</v>
      </c>
      <c r="B197" s="300">
        <v>500</v>
      </c>
      <c r="C197" s="300" t="s">
        <v>43</v>
      </c>
      <c r="D197" s="294"/>
      <c r="E197" s="294" t="s">
        <v>44</v>
      </c>
      <c r="F197" s="294"/>
      <c r="G197" s="294" t="s">
        <v>74</v>
      </c>
      <c r="H197" s="294" t="s">
        <v>192</v>
      </c>
      <c r="I197" s="294"/>
      <c r="J197" s="294">
        <v>696.80000000000007</v>
      </c>
      <c r="K197" s="294" t="s">
        <v>107</v>
      </c>
      <c r="L197" s="294">
        <v>-2</v>
      </c>
      <c r="M197" s="294">
        <v>694.8</v>
      </c>
      <c r="N197" s="294">
        <f>+'Status 12-31-08'!Q177</f>
        <v>694.8</v>
      </c>
      <c r="O197" s="294">
        <f t="shared" si="19"/>
        <v>0</v>
      </c>
      <c r="P197" s="294"/>
      <c r="Q197" s="294"/>
    </row>
    <row r="198" spans="1:17">
      <c r="A198" s="294" t="s">
        <v>77</v>
      </c>
      <c r="B198" s="300">
        <v>500</v>
      </c>
      <c r="C198" s="300" t="s">
        <v>89</v>
      </c>
      <c r="D198" s="294"/>
      <c r="E198" s="294" t="s">
        <v>90</v>
      </c>
      <c r="F198" s="294"/>
      <c r="G198" s="294" t="s">
        <v>101</v>
      </c>
      <c r="H198" s="294" t="s">
        <v>81</v>
      </c>
      <c r="I198" s="294">
        <v>1000</v>
      </c>
      <c r="J198" s="294"/>
      <c r="K198" s="294"/>
      <c r="L198" s="294">
        <v>-19.7</v>
      </c>
      <c r="M198" s="294">
        <v>980.3</v>
      </c>
      <c r="N198" s="294">
        <f>+'Status 12-31-08'!Q178</f>
        <v>980.3</v>
      </c>
      <c r="O198" s="294">
        <f t="shared" si="19"/>
        <v>0</v>
      </c>
      <c r="P198" s="294"/>
      <c r="Q198" s="294"/>
    </row>
    <row r="199" spans="1:17">
      <c r="A199" s="294" t="s">
        <v>113</v>
      </c>
      <c r="B199" s="300">
        <v>500</v>
      </c>
      <c r="C199" s="300" t="s">
        <v>132</v>
      </c>
      <c r="D199" s="294"/>
      <c r="E199" s="294" t="s">
        <v>134</v>
      </c>
      <c r="F199" s="294"/>
      <c r="G199" s="294" t="s">
        <v>101</v>
      </c>
      <c r="H199" s="294" t="s">
        <v>133</v>
      </c>
      <c r="I199" s="294"/>
      <c r="J199" s="294">
        <v>1596.5</v>
      </c>
      <c r="K199" s="294" t="s">
        <v>107</v>
      </c>
      <c r="L199" s="294"/>
      <c r="M199" s="294">
        <v>1596.5</v>
      </c>
      <c r="N199" s="294">
        <f>+'Status 12-31-08'!Q179</f>
        <v>1596.5</v>
      </c>
      <c r="O199" s="294">
        <f t="shared" si="19"/>
        <v>0</v>
      </c>
      <c r="P199" s="294"/>
      <c r="Q199" s="294"/>
    </row>
    <row r="200" spans="1:17">
      <c r="A200" s="294" t="s">
        <v>141</v>
      </c>
      <c r="B200" s="300">
        <v>500</v>
      </c>
      <c r="C200" s="300" t="s">
        <v>178</v>
      </c>
      <c r="D200" s="294"/>
      <c r="E200" s="294" t="s">
        <v>181</v>
      </c>
      <c r="F200" s="294"/>
      <c r="G200" s="294" t="s">
        <v>201</v>
      </c>
      <c r="H200" s="294" t="s">
        <v>143</v>
      </c>
      <c r="I200" s="294">
        <v>2000</v>
      </c>
      <c r="J200" s="294"/>
      <c r="K200" s="294"/>
      <c r="L200" s="294"/>
      <c r="M200" s="294">
        <v>1996.8</v>
      </c>
      <c r="N200" s="294">
        <f>+'Status 12-31-08'!Q180</f>
        <v>1970.7</v>
      </c>
      <c r="O200" s="294">
        <f t="shared" si="19"/>
        <v>26.099999999999909</v>
      </c>
      <c r="P200" s="294"/>
      <c r="Q200" s="294"/>
    </row>
    <row r="201" spans="1:17">
      <c r="A201" s="294" t="s">
        <v>141</v>
      </c>
      <c r="B201" s="300">
        <v>500</v>
      </c>
      <c r="C201" s="300" t="s">
        <v>179</v>
      </c>
      <c r="D201" s="294"/>
      <c r="E201" s="294" t="s">
        <v>182</v>
      </c>
      <c r="F201" s="294"/>
      <c r="G201" s="294" t="s">
        <v>201</v>
      </c>
      <c r="H201" s="294" t="s">
        <v>143</v>
      </c>
      <c r="I201" s="294">
        <v>10000</v>
      </c>
      <c r="J201" s="294"/>
      <c r="K201" s="294"/>
      <c r="L201" s="294"/>
      <c r="M201" s="294">
        <v>10000</v>
      </c>
      <c r="N201" s="294">
        <f>+'Status 12-31-08'!Q181</f>
        <v>10000</v>
      </c>
      <c r="O201" s="294">
        <f t="shared" si="19"/>
        <v>0</v>
      </c>
      <c r="P201" s="294"/>
      <c r="Q201" s="294"/>
    </row>
    <row r="202" spans="1:17">
      <c r="A202" s="294" t="s">
        <v>141</v>
      </c>
      <c r="B202" s="300">
        <v>500</v>
      </c>
      <c r="C202" s="300" t="s">
        <v>180</v>
      </c>
      <c r="D202" s="294"/>
      <c r="E202" s="294" t="s">
        <v>183</v>
      </c>
      <c r="F202" s="294"/>
      <c r="G202" s="294" t="s">
        <v>201</v>
      </c>
      <c r="H202" s="294" t="s">
        <v>143</v>
      </c>
      <c r="I202" s="294">
        <v>600</v>
      </c>
      <c r="J202" s="294"/>
      <c r="K202" s="294"/>
      <c r="L202" s="294"/>
      <c r="M202" s="294">
        <v>453.4</v>
      </c>
      <c r="N202" s="294">
        <f>+'Status 12-31-08'!Q182</f>
        <v>311.8</v>
      </c>
      <c r="O202" s="294">
        <f t="shared" si="19"/>
        <v>141.59999999999997</v>
      </c>
      <c r="P202" s="294"/>
      <c r="Q202" s="294"/>
    </row>
    <row r="203" spans="1:17">
      <c r="A203" s="294" t="s">
        <v>141</v>
      </c>
      <c r="B203" s="300">
        <v>500</v>
      </c>
      <c r="C203" s="300" t="s">
        <v>236</v>
      </c>
      <c r="D203" s="294"/>
      <c r="E203" s="294" t="s">
        <v>437</v>
      </c>
      <c r="F203" s="294"/>
      <c r="G203" s="294" t="s">
        <v>261</v>
      </c>
      <c r="H203" s="294" t="s">
        <v>254</v>
      </c>
      <c r="I203" s="294"/>
      <c r="J203" s="294">
        <v>212.8</v>
      </c>
      <c r="K203" s="294" t="s">
        <v>107</v>
      </c>
      <c r="L203" s="294"/>
      <c r="M203" s="294">
        <v>212.8</v>
      </c>
      <c r="N203" s="294">
        <f>+'Status 12-31-08'!Q183</f>
        <v>212.8</v>
      </c>
      <c r="O203" s="294">
        <f t="shared" si="19"/>
        <v>0</v>
      </c>
      <c r="P203" s="294"/>
      <c r="Q203" s="294"/>
    </row>
    <row r="204" spans="1:17">
      <c r="A204" s="294" t="s">
        <v>203</v>
      </c>
      <c r="B204" s="300">
        <v>500</v>
      </c>
      <c r="C204" s="300" t="s">
        <v>236</v>
      </c>
      <c r="D204" s="294"/>
      <c r="E204" s="294" t="s">
        <v>243</v>
      </c>
      <c r="F204" s="294"/>
      <c r="G204" s="294" t="s">
        <v>201</v>
      </c>
      <c r="H204" s="294" t="s">
        <v>202</v>
      </c>
      <c r="I204" s="294">
        <v>14000</v>
      </c>
      <c r="J204" s="294"/>
      <c r="K204" s="294"/>
      <c r="L204" s="294"/>
      <c r="M204" s="294">
        <v>13533.5</v>
      </c>
      <c r="N204" s="294">
        <f>+'Status 12-31-08'!Q184</f>
        <v>12475.5</v>
      </c>
      <c r="O204" s="294">
        <f t="shared" si="19"/>
        <v>1058</v>
      </c>
      <c r="P204" s="294"/>
      <c r="Q204" s="294"/>
    </row>
    <row r="205" spans="1:17">
      <c r="A205" s="294" t="s">
        <v>203</v>
      </c>
      <c r="B205" s="300">
        <v>500</v>
      </c>
      <c r="C205" s="300" t="s">
        <v>237</v>
      </c>
      <c r="D205" s="294"/>
      <c r="E205" s="294" t="s">
        <v>244</v>
      </c>
      <c r="F205" s="294"/>
      <c r="G205" s="294" t="s">
        <v>201</v>
      </c>
      <c r="H205" s="294" t="s">
        <v>202</v>
      </c>
      <c r="I205" s="294">
        <v>1000</v>
      </c>
      <c r="J205" s="294"/>
      <c r="K205" s="294"/>
      <c r="L205" s="294"/>
      <c r="M205" s="294">
        <v>411.4</v>
      </c>
      <c r="N205" s="294">
        <f>+'Status 12-31-08'!Q185</f>
        <v>165.9</v>
      </c>
      <c r="O205" s="294">
        <f t="shared" si="19"/>
        <v>245.49999999999997</v>
      </c>
      <c r="P205" s="294"/>
      <c r="Q205" s="294"/>
    </row>
    <row r="206" spans="1:17">
      <c r="A206" s="294" t="s">
        <v>263</v>
      </c>
      <c r="B206" s="300">
        <v>500</v>
      </c>
      <c r="C206" s="300" t="s">
        <v>325</v>
      </c>
      <c r="D206" s="294"/>
      <c r="E206" s="294" t="s">
        <v>328</v>
      </c>
      <c r="F206" s="294"/>
      <c r="G206" s="294" t="s">
        <v>295</v>
      </c>
      <c r="H206" s="294" t="s">
        <v>296</v>
      </c>
      <c r="I206" s="294">
        <v>500</v>
      </c>
      <c r="J206" s="294"/>
      <c r="K206" s="294"/>
      <c r="L206" s="294"/>
      <c r="M206" s="294">
        <v>85.7</v>
      </c>
      <c r="N206" s="294">
        <f>+'Status 12-31-08'!Q186</f>
        <v>3.4</v>
      </c>
      <c r="O206" s="294">
        <f t="shared" si="19"/>
        <v>82.3</v>
      </c>
      <c r="P206" s="294"/>
      <c r="Q206" s="294"/>
    </row>
    <row r="207" spans="1:17">
      <c r="A207" s="294" t="s">
        <v>263</v>
      </c>
      <c r="B207" s="300">
        <v>500</v>
      </c>
      <c r="C207" s="300" t="s">
        <v>326</v>
      </c>
      <c r="D207" s="294"/>
      <c r="E207" s="294" t="s">
        <v>330</v>
      </c>
      <c r="F207" s="294"/>
      <c r="G207" s="294" t="s">
        <v>295</v>
      </c>
      <c r="H207" s="294" t="s">
        <v>296</v>
      </c>
      <c r="I207" s="294">
        <v>5000</v>
      </c>
      <c r="J207" s="294"/>
      <c r="K207" s="294"/>
      <c r="L207" s="294"/>
      <c r="M207" s="294">
        <v>4114.3999999999996</v>
      </c>
      <c r="N207" s="294">
        <f>+'Status 12-31-08'!Q187</f>
        <v>2710.8</v>
      </c>
      <c r="O207" s="294">
        <f t="shared" si="19"/>
        <v>1403.5999999999995</v>
      </c>
      <c r="P207" s="294"/>
      <c r="Q207" s="294"/>
    </row>
    <row r="208" spans="1:17">
      <c r="A208" s="294" t="s">
        <v>263</v>
      </c>
      <c r="B208" s="300">
        <v>500</v>
      </c>
      <c r="C208" s="300" t="s">
        <v>327</v>
      </c>
      <c r="D208" s="294"/>
      <c r="E208" s="294" t="s">
        <v>329</v>
      </c>
      <c r="F208" s="294"/>
      <c r="G208" s="294" t="s">
        <v>295</v>
      </c>
      <c r="H208" s="294" t="s">
        <v>296</v>
      </c>
      <c r="I208" s="294">
        <v>3000</v>
      </c>
      <c r="J208" s="294"/>
      <c r="K208" s="294"/>
      <c r="L208" s="294"/>
      <c r="M208" s="294">
        <v>965.3</v>
      </c>
      <c r="N208" s="294">
        <f>+'Status 12-31-08'!Q188</f>
        <v>0</v>
      </c>
      <c r="O208" s="294">
        <f t="shared" si="19"/>
        <v>965.3</v>
      </c>
      <c r="P208" s="294"/>
      <c r="Q208" s="294"/>
    </row>
    <row r="209" spans="1:17">
      <c r="A209" s="294"/>
      <c r="B209" s="300"/>
      <c r="C209" s="300"/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  <c r="N209" s="294"/>
      <c r="O209" s="294">
        <f t="shared" si="19"/>
        <v>0</v>
      </c>
      <c r="P209" s="294"/>
      <c r="Q209" s="294"/>
    </row>
    <row r="210" spans="1:17">
      <c r="A210" s="294" t="s">
        <v>141</v>
      </c>
      <c r="B210" s="300">
        <v>500</v>
      </c>
      <c r="C210" s="300" t="s">
        <v>184</v>
      </c>
      <c r="D210" s="294"/>
      <c r="E210" s="294" t="s">
        <v>186</v>
      </c>
      <c r="F210" s="294"/>
      <c r="G210" s="294" t="s">
        <v>201</v>
      </c>
      <c r="H210" s="294" t="s">
        <v>143</v>
      </c>
      <c r="I210" s="294">
        <v>1050</v>
      </c>
      <c r="J210" s="294"/>
      <c r="K210" s="294"/>
      <c r="L210" s="294"/>
      <c r="M210" s="294">
        <v>1050</v>
      </c>
      <c r="N210" s="294">
        <f>+'Status 12-31-08'!Q189</f>
        <v>1048.5999999999999</v>
      </c>
      <c r="O210" s="294">
        <f t="shared" si="19"/>
        <v>1.4000000000000909</v>
      </c>
      <c r="P210" s="294"/>
      <c r="Q210" s="294"/>
    </row>
    <row r="211" spans="1:17">
      <c r="A211" s="294" t="s">
        <v>141</v>
      </c>
      <c r="B211" s="300">
        <v>500</v>
      </c>
      <c r="C211" s="300" t="s">
        <v>185</v>
      </c>
      <c r="D211" s="294"/>
      <c r="E211" s="294" t="s">
        <v>187</v>
      </c>
      <c r="F211" s="294"/>
      <c r="G211" s="294" t="s">
        <v>201</v>
      </c>
      <c r="H211" s="294" t="s">
        <v>143</v>
      </c>
      <c r="I211" s="294">
        <v>1700</v>
      </c>
      <c r="J211" s="294"/>
      <c r="K211" s="294"/>
      <c r="L211" s="294"/>
      <c r="M211" s="294">
        <v>1617.3</v>
      </c>
      <c r="N211" s="294">
        <f>+'Status 12-31-08'!Q190</f>
        <v>1522.3</v>
      </c>
      <c r="O211" s="294">
        <f t="shared" si="19"/>
        <v>95</v>
      </c>
      <c r="P211" s="294"/>
      <c r="Q211" s="294"/>
    </row>
    <row r="212" spans="1:17">
      <c r="A212" s="294" t="s">
        <v>203</v>
      </c>
      <c r="B212" s="300">
        <v>500</v>
      </c>
      <c r="C212" s="300" t="s">
        <v>241</v>
      </c>
      <c r="D212" s="294"/>
      <c r="E212" s="294" t="s">
        <v>248</v>
      </c>
      <c r="F212" s="294"/>
      <c r="G212" s="294" t="s">
        <v>201</v>
      </c>
      <c r="H212" s="294" t="s">
        <v>202</v>
      </c>
      <c r="I212" s="294">
        <v>2000</v>
      </c>
      <c r="J212" s="294"/>
      <c r="K212" s="294"/>
      <c r="L212" s="294"/>
      <c r="M212" s="294">
        <v>1666.3</v>
      </c>
      <c r="N212" s="294">
        <f>+'Status 12-31-08'!Q191</f>
        <v>1985.7</v>
      </c>
      <c r="O212" s="294">
        <f t="shared" si="19"/>
        <v>-319.40000000000009</v>
      </c>
      <c r="P212" s="294"/>
      <c r="Q212" s="294"/>
    </row>
    <row r="213" spans="1:17">
      <c r="A213" s="294" t="s">
        <v>203</v>
      </c>
      <c r="B213" s="300">
        <v>500</v>
      </c>
      <c r="C213" s="300" t="s">
        <v>242</v>
      </c>
      <c r="D213" s="294"/>
      <c r="E213" s="294" t="s">
        <v>249</v>
      </c>
      <c r="F213" s="294"/>
      <c r="G213" s="294" t="s">
        <v>201</v>
      </c>
      <c r="H213" s="294" t="s">
        <v>202</v>
      </c>
      <c r="I213" s="294">
        <v>1000</v>
      </c>
      <c r="J213" s="294">
        <v>0</v>
      </c>
      <c r="K213" s="294"/>
      <c r="L213" s="294"/>
      <c r="M213" s="294">
        <v>547.5</v>
      </c>
      <c r="N213" s="294">
        <f>+'Status 12-31-08'!Q192</f>
        <v>465.9</v>
      </c>
      <c r="O213" s="294">
        <f t="shared" si="19"/>
        <v>81.600000000000023</v>
      </c>
      <c r="P213" s="294"/>
      <c r="Q213" s="294"/>
    </row>
    <row r="214" spans="1:17">
      <c r="A214" s="294"/>
      <c r="B214" s="300"/>
      <c r="C214" s="300"/>
      <c r="D214" s="294"/>
      <c r="E214" s="315" t="s">
        <v>269</v>
      </c>
      <c r="F214" s="316"/>
      <c r="G214" s="319"/>
      <c r="H214" s="317"/>
      <c r="I214" s="320"/>
      <c r="J214" s="320">
        <f>500-202-49-200-8.6</f>
        <v>40.4</v>
      </c>
      <c r="K214" s="318" t="s">
        <v>271</v>
      </c>
      <c r="L214" s="294"/>
      <c r="M214" s="294"/>
      <c r="N214" s="294">
        <f>+'Status 12-31-08'!Q193</f>
        <v>31.4</v>
      </c>
      <c r="O214" s="294">
        <f t="shared" si="19"/>
        <v>-31.4</v>
      </c>
      <c r="P214" s="294"/>
      <c r="Q214" s="294"/>
    </row>
    <row r="215" spans="1:17">
      <c r="A215" s="294" t="s">
        <v>263</v>
      </c>
      <c r="B215" s="300">
        <v>500</v>
      </c>
      <c r="C215" s="300" t="s">
        <v>331</v>
      </c>
      <c r="D215" s="294"/>
      <c r="E215" s="294" t="s">
        <v>333</v>
      </c>
      <c r="F215" s="294"/>
      <c r="G215" s="294" t="s">
        <v>295</v>
      </c>
      <c r="H215" s="294" t="s">
        <v>296</v>
      </c>
      <c r="I215" s="294">
        <v>1000</v>
      </c>
      <c r="J215" s="294"/>
      <c r="K215" s="294"/>
      <c r="L215" s="294"/>
      <c r="M215" s="294">
        <v>537.20000000000005</v>
      </c>
      <c r="N215" s="294">
        <f>+'Status 12-31-08'!Q194</f>
        <v>98.7</v>
      </c>
      <c r="O215" s="294">
        <f t="shared" si="19"/>
        <v>438.50000000000006</v>
      </c>
      <c r="P215" s="294"/>
      <c r="Q215" s="294"/>
    </row>
    <row r="216" spans="1:17">
      <c r="A216" s="294" t="s">
        <v>263</v>
      </c>
      <c r="B216" s="300">
        <v>500</v>
      </c>
      <c r="C216" s="300" t="s">
        <v>332</v>
      </c>
      <c r="D216" s="294"/>
      <c r="E216" s="294" t="s">
        <v>334</v>
      </c>
      <c r="F216" s="294"/>
      <c r="G216" s="294" t="s">
        <v>295</v>
      </c>
      <c r="H216" s="294" t="s">
        <v>296</v>
      </c>
      <c r="I216" s="294">
        <v>1500</v>
      </c>
      <c r="J216" s="294"/>
      <c r="K216" s="294"/>
      <c r="L216" s="294"/>
      <c r="M216" s="294">
        <v>2</v>
      </c>
      <c r="N216" s="294">
        <f>+'Status 12-31-08'!Q195</f>
        <v>9.4</v>
      </c>
      <c r="O216" s="294">
        <f t="shared" si="19"/>
        <v>-7.4</v>
      </c>
      <c r="P216" s="294"/>
      <c r="Q216" s="294"/>
    </row>
    <row r="217" spans="1:17">
      <c r="A217" s="294"/>
      <c r="B217" s="300"/>
      <c r="C217" s="300"/>
      <c r="D217" s="294"/>
      <c r="E217" s="294"/>
      <c r="F217" s="294"/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</row>
    <row r="218" spans="1:17">
      <c r="A218" s="294"/>
      <c r="B218" s="300"/>
      <c r="C218" s="300"/>
      <c r="D218" s="294" t="s">
        <v>277</v>
      </c>
      <c r="E218" s="294"/>
      <c r="F218" s="294"/>
      <c r="G218" s="294"/>
      <c r="H218" s="294"/>
      <c r="I218" s="313">
        <f t="shared" ref="I218:L218" si="20">SUM(I195:I217)</f>
        <v>47100</v>
      </c>
      <c r="J218" s="313">
        <f t="shared" si="20"/>
        <v>2546.5000000000005</v>
      </c>
      <c r="K218" s="313">
        <f t="shared" si="20"/>
        <v>0</v>
      </c>
      <c r="L218" s="313">
        <f t="shared" si="20"/>
        <v>-55.400000000000006</v>
      </c>
      <c r="M218" s="313">
        <f>SUM(M195:M217)</f>
        <v>42181.500000000007</v>
      </c>
      <c r="N218" s="313">
        <f t="shared" ref="N218:O218" si="21">SUM(N195:N217)</f>
        <v>38000.800000000003</v>
      </c>
      <c r="O218" s="313">
        <f t="shared" si="21"/>
        <v>4180.7</v>
      </c>
      <c r="P218" s="294"/>
      <c r="Q218" s="294"/>
    </row>
    <row r="219" spans="1:17">
      <c r="A219" s="294"/>
      <c r="B219" s="300"/>
      <c r="C219" s="300"/>
      <c r="D219" s="294"/>
      <c r="E219" s="294"/>
      <c r="F219" s="294"/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</row>
    <row r="220" spans="1:17">
      <c r="A220" s="294"/>
      <c r="B220" s="300"/>
      <c r="C220" s="300"/>
      <c r="D220" s="294" t="s">
        <v>46</v>
      </c>
      <c r="E220" s="294"/>
      <c r="F220" s="294"/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</row>
    <row r="221" spans="1:17">
      <c r="A221" s="294" t="s">
        <v>135</v>
      </c>
      <c r="B221" s="300">
        <v>500</v>
      </c>
      <c r="C221" s="300" t="s">
        <v>136</v>
      </c>
      <c r="D221" s="294"/>
      <c r="E221" s="294" t="s">
        <v>137</v>
      </c>
      <c r="F221" s="294"/>
      <c r="G221" s="294" t="s">
        <v>101</v>
      </c>
      <c r="H221" s="294" t="s">
        <v>139</v>
      </c>
      <c r="I221" s="294"/>
      <c r="J221" s="294">
        <v>250.79999999999998</v>
      </c>
      <c r="K221" s="294" t="s">
        <v>47</v>
      </c>
      <c r="L221" s="294"/>
      <c r="M221" s="294">
        <v>182.1</v>
      </c>
      <c r="N221" s="294">
        <f>+'Status 12-31-08'!Q219</f>
        <v>182.1</v>
      </c>
      <c r="O221" s="294">
        <f t="shared" ref="O221:O259" si="22">+M221-N221</f>
        <v>0</v>
      </c>
      <c r="P221" s="294"/>
      <c r="Q221" s="294"/>
    </row>
    <row r="222" spans="1:17">
      <c r="A222" s="294" t="s">
        <v>263</v>
      </c>
      <c r="B222" s="300">
        <v>500</v>
      </c>
      <c r="C222" s="300" t="s">
        <v>286</v>
      </c>
      <c r="D222" s="294"/>
      <c r="E222" s="294" t="s">
        <v>289</v>
      </c>
      <c r="F222" s="294"/>
      <c r="G222" s="294" t="s">
        <v>264</v>
      </c>
      <c r="H222" s="294" t="s">
        <v>287</v>
      </c>
      <c r="I222" s="294"/>
      <c r="J222" s="294">
        <v>921.7</v>
      </c>
      <c r="K222" s="294" t="s">
        <v>47</v>
      </c>
      <c r="L222" s="294"/>
      <c r="M222" s="294">
        <v>705.1</v>
      </c>
      <c r="N222" s="294">
        <f>+'Status 12-31-08'!Q220</f>
        <v>374.9</v>
      </c>
      <c r="O222" s="294">
        <f t="shared" si="22"/>
        <v>330.20000000000005</v>
      </c>
      <c r="P222" s="294"/>
      <c r="Q222" s="294"/>
    </row>
    <row r="223" spans="1:17">
      <c r="A223" s="294" t="s">
        <v>28</v>
      </c>
      <c r="B223" s="300">
        <v>500</v>
      </c>
      <c r="C223" s="300">
        <v>856</v>
      </c>
      <c r="D223" s="294"/>
      <c r="E223" s="294" t="s">
        <v>65</v>
      </c>
      <c r="F223" s="294"/>
      <c r="G223" s="294" t="s">
        <v>74</v>
      </c>
      <c r="H223" s="294" t="s">
        <v>192</v>
      </c>
      <c r="I223" s="294">
        <v>2000</v>
      </c>
      <c r="J223" s="294">
        <v>100</v>
      </c>
      <c r="K223" s="294" t="s">
        <v>140</v>
      </c>
      <c r="L223" s="294">
        <v>-1.5</v>
      </c>
      <c r="M223" s="294">
        <v>2098.5</v>
      </c>
      <c r="N223" s="294">
        <f>+'Status 12-31-08'!Q221</f>
        <v>2098.5</v>
      </c>
      <c r="O223" s="294">
        <f t="shared" si="22"/>
        <v>0</v>
      </c>
      <c r="P223" s="294"/>
      <c r="Q223" s="294"/>
    </row>
    <row r="224" spans="1:17">
      <c r="A224" s="294" t="s">
        <v>28</v>
      </c>
      <c r="B224" s="300">
        <v>500</v>
      </c>
      <c r="C224" s="300">
        <v>857</v>
      </c>
      <c r="D224" s="294"/>
      <c r="E224" s="294" t="s">
        <v>76</v>
      </c>
      <c r="F224" s="294"/>
      <c r="G224" s="294" t="s">
        <v>74</v>
      </c>
      <c r="H224" s="294" t="s">
        <v>192</v>
      </c>
      <c r="I224" s="294">
        <v>3250</v>
      </c>
      <c r="J224" s="294">
        <v>-15</v>
      </c>
      <c r="K224" s="294" t="s">
        <v>108</v>
      </c>
      <c r="L224" s="294"/>
      <c r="M224" s="294">
        <v>3235</v>
      </c>
      <c r="N224" s="294">
        <f>+'Status 12-31-08'!Q222</f>
        <v>3235</v>
      </c>
      <c r="O224" s="294">
        <f t="shared" si="22"/>
        <v>0</v>
      </c>
      <c r="P224" s="294"/>
      <c r="Q224" s="294"/>
    </row>
    <row r="225" spans="1:17">
      <c r="A225" s="294" t="s">
        <v>28</v>
      </c>
      <c r="B225" s="300">
        <v>500</v>
      </c>
      <c r="C225" s="300">
        <v>858</v>
      </c>
      <c r="D225" s="294"/>
      <c r="E225" s="294" t="s">
        <v>48</v>
      </c>
      <c r="F225" s="294"/>
      <c r="G225" s="294" t="s">
        <v>74</v>
      </c>
      <c r="H225" s="294" t="s">
        <v>192</v>
      </c>
      <c r="I225" s="294">
        <v>2000</v>
      </c>
      <c r="J225" s="294"/>
      <c r="K225" s="294"/>
      <c r="L225" s="294"/>
      <c r="M225" s="294">
        <v>2000</v>
      </c>
      <c r="N225" s="294">
        <f>+'Status 12-31-08'!Q223</f>
        <v>2000</v>
      </c>
      <c r="O225" s="294">
        <f t="shared" si="22"/>
        <v>0</v>
      </c>
      <c r="P225" s="294"/>
      <c r="Q225" s="294"/>
    </row>
    <row r="226" spans="1:17">
      <c r="A226" s="294" t="s">
        <v>28</v>
      </c>
      <c r="B226" s="300">
        <v>500</v>
      </c>
      <c r="C226" s="300">
        <v>859</v>
      </c>
      <c r="D226" s="294"/>
      <c r="E226" s="294" t="s">
        <v>66</v>
      </c>
      <c r="F226" s="294"/>
      <c r="G226" s="294" t="s">
        <v>74</v>
      </c>
      <c r="H226" s="294" t="s">
        <v>192</v>
      </c>
      <c r="I226" s="294">
        <v>1500</v>
      </c>
      <c r="J226" s="294"/>
      <c r="K226" s="294"/>
      <c r="L226" s="294"/>
      <c r="M226" s="294">
        <v>1500</v>
      </c>
      <c r="N226" s="294">
        <f>+'Status 12-31-08'!Q224</f>
        <v>1500</v>
      </c>
      <c r="O226" s="294">
        <f t="shared" si="22"/>
        <v>0</v>
      </c>
      <c r="P226" s="294"/>
      <c r="Q226" s="294"/>
    </row>
    <row r="227" spans="1:17">
      <c r="A227" s="294" t="s">
        <v>28</v>
      </c>
      <c r="B227" s="300">
        <v>500</v>
      </c>
      <c r="C227" s="300">
        <v>860</v>
      </c>
      <c r="D227" s="294"/>
      <c r="E227" s="294" t="s">
        <v>49</v>
      </c>
      <c r="F227" s="294"/>
      <c r="G227" s="294" t="s">
        <v>74</v>
      </c>
      <c r="H227" s="294" t="s">
        <v>194</v>
      </c>
      <c r="I227" s="294"/>
      <c r="J227" s="294">
        <v>210.6</v>
      </c>
      <c r="K227" s="294" t="s">
        <v>107</v>
      </c>
      <c r="L227" s="294"/>
      <c r="M227" s="294">
        <v>210.6</v>
      </c>
      <c r="N227" s="294">
        <f>+'Status 12-31-08'!Q225</f>
        <v>210.6</v>
      </c>
      <c r="O227" s="294">
        <f t="shared" si="22"/>
        <v>0</v>
      </c>
      <c r="P227" s="294"/>
      <c r="Q227" s="294"/>
    </row>
    <row r="228" spans="1:17">
      <c r="A228" s="294" t="s">
        <v>77</v>
      </c>
      <c r="B228" s="300">
        <v>500</v>
      </c>
      <c r="C228" s="300">
        <v>861</v>
      </c>
      <c r="D228" s="294"/>
      <c r="E228" s="294" t="s">
        <v>91</v>
      </c>
      <c r="F228" s="294"/>
      <c r="G228" s="294" t="s">
        <v>129</v>
      </c>
      <c r="H228" s="294" t="s">
        <v>99</v>
      </c>
      <c r="I228" s="294">
        <v>2000</v>
      </c>
      <c r="J228" s="294"/>
      <c r="K228" s="294" t="s">
        <v>50</v>
      </c>
      <c r="L228" s="294"/>
      <c r="M228" s="294">
        <v>2000</v>
      </c>
      <c r="N228" s="294">
        <f>+'Status 12-31-08'!Q226</f>
        <v>2000</v>
      </c>
      <c r="O228" s="294">
        <f t="shared" si="22"/>
        <v>0</v>
      </c>
      <c r="P228" s="294"/>
      <c r="Q228" s="294"/>
    </row>
    <row r="229" spans="1:17">
      <c r="A229" s="294" t="s">
        <v>77</v>
      </c>
      <c r="B229" s="300">
        <v>500</v>
      </c>
      <c r="C229" s="300">
        <v>862</v>
      </c>
      <c r="D229" s="294"/>
      <c r="E229" s="294" t="s">
        <v>92</v>
      </c>
      <c r="F229" s="294"/>
      <c r="G229" s="294" t="s">
        <v>98</v>
      </c>
      <c r="H229" s="294" t="s">
        <v>81</v>
      </c>
      <c r="I229" s="294">
        <v>2600</v>
      </c>
      <c r="J229" s="294">
        <v>68.8</v>
      </c>
      <c r="K229" s="294" t="s">
        <v>257</v>
      </c>
      <c r="L229" s="294">
        <v>-7.6999999999999993</v>
      </c>
      <c r="M229" s="294">
        <v>2661.1</v>
      </c>
      <c r="N229" s="294">
        <f>+'Status 12-31-08'!Q227</f>
        <v>2661.1</v>
      </c>
      <c r="O229" s="294">
        <f t="shared" si="22"/>
        <v>0</v>
      </c>
      <c r="P229" s="294"/>
      <c r="Q229" s="294"/>
    </row>
    <row r="230" spans="1:17">
      <c r="A230" s="294" t="s">
        <v>77</v>
      </c>
      <c r="B230" s="300">
        <v>500</v>
      </c>
      <c r="C230" s="300">
        <v>863</v>
      </c>
      <c r="D230" s="294"/>
      <c r="E230" s="294" t="s">
        <v>93</v>
      </c>
      <c r="F230" s="294"/>
      <c r="G230" s="294" t="s">
        <v>101</v>
      </c>
      <c r="H230" s="294" t="s">
        <v>81</v>
      </c>
      <c r="I230" s="294">
        <v>1000</v>
      </c>
      <c r="J230" s="294"/>
      <c r="K230" s="294"/>
      <c r="L230" s="294"/>
      <c r="M230" s="294">
        <v>1000</v>
      </c>
      <c r="N230" s="294">
        <f>+'Status 12-31-08'!Q228</f>
        <v>1000</v>
      </c>
      <c r="O230" s="294">
        <f t="shared" si="22"/>
        <v>0</v>
      </c>
      <c r="P230" s="294"/>
      <c r="Q230" s="294"/>
    </row>
    <row r="231" spans="1:17">
      <c r="A231" s="294" t="s">
        <v>77</v>
      </c>
      <c r="B231" s="300">
        <v>500</v>
      </c>
      <c r="C231" s="300">
        <v>864</v>
      </c>
      <c r="D231" s="294"/>
      <c r="E231" s="294" t="s">
        <v>94</v>
      </c>
      <c r="F231" s="294"/>
      <c r="G231" s="294" t="s">
        <v>101</v>
      </c>
      <c r="H231" s="294" t="s">
        <v>81</v>
      </c>
      <c r="I231" s="294">
        <v>1500</v>
      </c>
      <c r="J231" s="294">
        <v>-8.8000000000000007</v>
      </c>
      <c r="K231" s="294" t="s">
        <v>257</v>
      </c>
      <c r="L231" s="294"/>
      <c r="M231" s="294">
        <v>1491.2</v>
      </c>
      <c r="N231" s="294">
        <f>+'Status 12-31-08'!Q229</f>
        <v>1491.2</v>
      </c>
      <c r="O231" s="294">
        <f t="shared" si="22"/>
        <v>0</v>
      </c>
      <c r="P231" s="294"/>
      <c r="Q231" s="294"/>
    </row>
    <row r="232" spans="1:17">
      <c r="A232" s="294" t="s">
        <v>77</v>
      </c>
      <c r="B232" s="300">
        <v>500</v>
      </c>
      <c r="C232" s="300">
        <v>865</v>
      </c>
      <c r="D232" s="294"/>
      <c r="E232" s="294" t="s">
        <v>95</v>
      </c>
      <c r="F232" s="294"/>
      <c r="G232" s="294" t="s">
        <v>98</v>
      </c>
      <c r="H232" s="294" t="s">
        <v>81</v>
      </c>
      <c r="I232" s="294">
        <v>500</v>
      </c>
      <c r="J232" s="294"/>
      <c r="K232" s="294"/>
      <c r="L232" s="294"/>
      <c r="M232" s="294">
        <v>500</v>
      </c>
      <c r="N232" s="294">
        <f>+'Status 12-31-08'!Q230</f>
        <v>500</v>
      </c>
      <c r="O232" s="294">
        <f t="shared" si="22"/>
        <v>0</v>
      </c>
      <c r="P232" s="294"/>
      <c r="Q232" s="294"/>
    </row>
    <row r="233" spans="1:17">
      <c r="A233" s="294" t="s">
        <v>77</v>
      </c>
      <c r="B233" s="300">
        <v>500</v>
      </c>
      <c r="C233" s="300">
        <v>866</v>
      </c>
      <c r="D233" s="294"/>
      <c r="E233" s="294" t="s">
        <v>100</v>
      </c>
      <c r="F233" s="294"/>
      <c r="G233" s="294" t="s">
        <v>101</v>
      </c>
      <c r="H233" s="294" t="s">
        <v>102</v>
      </c>
      <c r="I233" s="294"/>
      <c r="J233" s="294">
        <v>28.599999999999998</v>
      </c>
      <c r="K233" s="294" t="s">
        <v>107</v>
      </c>
      <c r="L233" s="294"/>
      <c r="M233" s="294">
        <v>28.6</v>
      </c>
      <c r="N233" s="294">
        <f>+'Status 12-31-08'!Q231</f>
        <v>28.6</v>
      </c>
      <c r="O233" s="294">
        <f t="shared" si="22"/>
        <v>0</v>
      </c>
      <c r="P233" s="294"/>
      <c r="Q233" s="294"/>
    </row>
    <row r="234" spans="1:17">
      <c r="A234" s="294" t="s">
        <v>30</v>
      </c>
      <c r="B234" s="300">
        <v>500</v>
      </c>
      <c r="C234" s="300">
        <v>867</v>
      </c>
      <c r="D234" s="294"/>
      <c r="E234" s="294" t="s">
        <v>111</v>
      </c>
      <c r="F234" s="294"/>
      <c r="G234" s="294" t="s">
        <v>101</v>
      </c>
      <c r="H234" s="294" t="s">
        <v>112</v>
      </c>
      <c r="I234" s="294"/>
      <c r="J234" s="294">
        <v>100.4</v>
      </c>
      <c r="K234" s="294" t="s">
        <v>107</v>
      </c>
      <c r="L234" s="294"/>
      <c r="M234" s="294">
        <v>100.4</v>
      </c>
      <c r="N234" s="294">
        <f>+'Status 12-31-08'!Q232</f>
        <v>100.4</v>
      </c>
      <c r="O234" s="294">
        <f t="shared" si="22"/>
        <v>0</v>
      </c>
      <c r="P234" s="294"/>
      <c r="Q234" s="294"/>
    </row>
    <row r="235" spans="1:17">
      <c r="A235" s="294" t="s">
        <v>141</v>
      </c>
      <c r="B235" s="300">
        <v>500</v>
      </c>
      <c r="C235" s="300">
        <v>868</v>
      </c>
      <c r="D235" s="294"/>
      <c r="E235" s="294" t="s">
        <v>188</v>
      </c>
      <c r="F235" s="294"/>
      <c r="G235" s="294" t="s">
        <v>201</v>
      </c>
      <c r="H235" s="294" t="s">
        <v>143</v>
      </c>
      <c r="I235" s="294">
        <v>500</v>
      </c>
      <c r="J235" s="294"/>
      <c r="K235" s="294"/>
      <c r="L235" s="294"/>
      <c r="M235" s="294">
        <v>479.7</v>
      </c>
      <c r="N235" s="294">
        <f>+'Status 12-31-08'!Q233</f>
        <v>479.7</v>
      </c>
      <c r="O235" s="294">
        <f t="shared" si="22"/>
        <v>0</v>
      </c>
      <c r="P235" s="294"/>
      <c r="Q235" s="294"/>
    </row>
    <row r="236" spans="1:17">
      <c r="A236" s="294" t="s">
        <v>141</v>
      </c>
      <c r="B236" s="300">
        <v>500</v>
      </c>
      <c r="C236" s="300">
        <v>869</v>
      </c>
      <c r="D236" s="294"/>
      <c r="E236" s="294" t="s">
        <v>189</v>
      </c>
      <c r="F236" s="294"/>
      <c r="G236" s="294" t="s">
        <v>201</v>
      </c>
      <c r="H236" s="294" t="s">
        <v>143</v>
      </c>
      <c r="I236" s="294">
        <v>2000</v>
      </c>
      <c r="J236" s="294"/>
      <c r="K236" s="294"/>
      <c r="L236" s="294"/>
      <c r="M236" s="294">
        <v>1998.6</v>
      </c>
      <c r="N236" s="294">
        <f>+'Status 12-31-08'!Q234</f>
        <v>1957.5</v>
      </c>
      <c r="O236" s="294">
        <f t="shared" si="22"/>
        <v>41.099999999999909</v>
      </c>
      <c r="P236" s="294"/>
      <c r="Q236" s="294"/>
    </row>
    <row r="237" spans="1:17">
      <c r="A237" s="294" t="s">
        <v>141</v>
      </c>
      <c r="B237" s="300">
        <v>500</v>
      </c>
      <c r="C237" s="300">
        <v>870</v>
      </c>
      <c r="D237" s="294"/>
      <c r="E237" s="294" t="s">
        <v>190</v>
      </c>
      <c r="F237" s="294"/>
      <c r="G237" s="294" t="s">
        <v>201</v>
      </c>
      <c r="H237" s="294" t="s">
        <v>143</v>
      </c>
      <c r="I237" s="294">
        <v>300</v>
      </c>
      <c r="J237" s="294"/>
      <c r="K237" s="294"/>
      <c r="L237" s="294"/>
      <c r="M237" s="294">
        <v>54.4</v>
      </c>
      <c r="N237" s="294">
        <f>+'Status 12-31-08'!Q235</f>
        <v>2.9</v>
      </c>
      <c r="O237" s="294">
        <f t="shared" si="22"/>
        <v>51.5</v>
      </c>
      <c r="P237" s="294"/>
      <c r="Q237" s="294"/>
    </row>
    <row r="238" spans="1:17">
      <c r="A238" s="294" t="s">
        <v>203</v>
      </c>
      <c r="B238" s="300">
        <v>500</v>
      </c>
      <c r="C238" s="300">
        <v>871</v>
      </c>
      <c r="D238" s="294"/>
      <c r="E238" s="294" t="s">
        <v>250</v>
      </c>
      <c r="F238" s="294"/>
      <c r="G238" s="294" t="s">
        <v>201</v>
      </c>
      <c r="H238" s="294" t="s">
        <v>202</v>
      </c>
      <c r="I238" s="294">
        <v>2000</v>
      </c>
      <c r="J238" s="294"/>
      <c r="K238" s="294"/>
      <c r="L238" s="294"/>
      <c r="M238" s="294">
        <v>1801</v>
      </c>
      <c r="N238" s="294">
        <f>+'Status 12-31-08'!Q236</f>
        <v>1309.0999999999999</v>
      </c>
      <c r="O238" s="294">
        <f t="shared" si="22"/>
        <v>491.90000000000009</v>
      </c>
      <c r="P238" s="294"/>
      <c r="Q238" s="294"/>
    </row>
    <row r="239" spans="1:17">
      <c r="A239" s="294" t="s">
        <v>203</v>
      </c>
      <c r="B239" s="300">
        <v>500</v>
      </c>
      <c r="C239" s="300">
        <v>872</v>
      </c>
      <c r="D239" s="294"/>
      <c r="E239" s="294" t="s">
        <v>251</v>
      </c>
      <c r="F239" s="294"/>
      <c r="G239" s="294" t="s">
        <v>201</v>
      </c>
      <c r="H239" s="294" t="s">
        <v>202</v>
      </c>
      <c r="I239" s="294">
        <v>500</v>
      </c>
      <c r="J239" s="294"/>
      <c r="K239" s="294"/>
      <c r="L239" s="294"/>
      <c r="M239" s="294">
        <v>164.3</v>
      </c>
      <c r="N239" s="294">
        <f>+'Status 12-31-08'!Q237</f>
        <v>150</v>
      </c>
      <c r="O239" s="294">
        <f t="shared" si="22"/>
        <v>14.300000000000011</v>
      </c>
      <c r="P239" s="294"/>
      <c r="Q239" s="294"/>
    </row>
    <row r="240" spans="1:17">
      <c r="A240" s="294" t="s">
        <v>141</v>
      </c>
      <c r="B240" s="300">
        <v>500</v>
      </c>
      <c r="C240" s="300">
        <v>873</v>
      </c>
      <c r="D240" s="294"/>
      <c r="E240" s="294" t="s">
        <v>255</v>
      </c>
      <c r="F240" s="294"/>
      <c r="G240" s="294" t="s">
        <v>201</v>
      </c>
      <c r="H240" s="294" t="s">
        <v>254</v>
      </c>
      <c r="I240" s="294"/>
      <c r="J240" s="294">
        <v>260</v>
      </c>
      <c r="K240" s="294" t="s">
        <v>107</v>
      </c>
      <c r="L240" s="294"/>
      <c r="M240" s="294">
        <v>195</v>
      </c>
      <c r="N240" s="294">
        <f>+'Status 12-31-08'!Q238</f>
        <v>175.2</v>
      </c>
      <c r="O240" s="294">
        <f t="shared" si="22"/>
        <v>19.800000000000011</v>
      </c>
      <c r="P240" s="294"/>
      <c r="Q240" s="294"/>
    </row>
    <row r="241" spans="1:17">
      <c r="A241" s="294" t="s">
        <v>263</v>
      </c>
      <c r="B241" s="300">
        <v>500</v>
      </c>
      <c r="C241" s="300">
        <v>874</v>
      </c>
      <c r="D241" s="294"/>
      <c r="E241" s="294" t="s">
        <v>266</v>
      </c>
      <c r="F241" s="294"/>
      <c r="G241" s="294" t="s">
        <v>264</v>
      </c>
      <c r="H241" s="294" t="s">
        <v>285</v>
      </c>
      <c r="I241" s="294">
        <v>4200</v>
      </c>
      <c r="J241" s="294"/>
      <c r="K241" s="294"/>
      <c r="L241" s="294"/>
      <c r="M241" s="294">
        <v>1416.7</v>
      </c>
      <c r="N241" s="294">
        <f>+'Status 12-31-08'!Q239</f>
        <v>945.9</v>
      </c>
      <c r="O241" s="294">
        <f t="shared" si="22"/>
        <v>470.80000000000007</v>
      </c>
      <c r="P241" s="294"/>
      <c r="Q241" s="294"/>
    </row>
    <row r="242" spans="1:17">
      <c r="A242" s="294" t="s">
        <v>263</v>
      </c>
      <c r="B242" s="300">
        <v>500</v>
      </c>
      <c r="C242" s="300">
        <v>875</v>
      </c>
      <c r="D242" s="294"/>
      <c r="E242" s="294" t="s">
        <v>343</v>
      </c>
      <c r="F242" s="294"/>
      <c r="G242" s="294" t="s">
        <v>295</v>
      </c>
      <c r="H242" s="294" t="s">
        <v>296</v>
      </c>
      <c r="I242" s="294">
        <v>1000</v>
      </c>
      <c r="J242" s="294"/>
      <c r="K242" s="294"/>
      <c r="L242" s="294"/>
      <c r="M242" s="294">
        <v>535.1</v>
      </c>
      <c r="N242" s="294">
        <f>+'Status 12-31-08'!Q240</f>
        <v>9.4</v>
      </c>
      <c r="O242" s="294">
        <f t="shared" si="22"/>
        <v>525.70000000000005</v>
      </c>
      <c r="P242" s="294"/>
      <c r="Q242" s="294"/>
    </row>
    <row r="243" spans="1:17">
      <c r="A243" s="294" t="s">
        <v>424</v>
      </c>
      <c r="B243" s="300">
        <v>500</v>
      </c>
      <c r="C243" s="300">
        <v>876</v>
      </c>
      <c r="D243" s="294"/>
      <c r="E243" s="294" t="s">
        <v>439</v>
      </c>
      <c r="F243" s="294"/>
      <c r="G243" s="294" t="s">
        <v>426</v>
      </c>
      <c r="H243" s="294" t="s">
        <v>427</v>
      </c>
      <c r="I243" s="294">
        <v>1000</v>
      </c>
      <c r="J243" s="294"/>
      <c r="K243" s="294"/>
      <c r="L243" s="294"/>
      <c r="M243" s="294">
        <v>776</v>
      </c>
      <c r="N243" s="294">
        <f>+'Status 12-31-08'!Q241</f>
        <v>0</v>
      </c>
      <c r="O243" s="294">
        <f t="shared" si="22"/>
        <v>776</v>
      </c>
      <c r="P243" s="294"/>
      <c r="Q243" s="294"/>
    </row>
    <row r="244" spans="1:17">
      <c r="A244" s="294"/>
      <c r="B244" s="300"/>
      <c r="C244" s="300"/>
      <c r="D244" s="294"/>
      <c r="E244" s="294"/>
      <c r="F244" s="294"/>
      <c r="G244" s="294"/>
      <c r="H244" s="294"/>
      <c r="I244" s="294"/>
      <c r="J244" s="294"/>
      <c r="K244" s="294"/>
      <c r="L244" s="294"/>
      <c r="M244" s="294"/>
      <c r="N244" s="294"/>
      <c r="O244" s="294">
        <f t="shared" si="22"/>
        <v>0</v>
      </c>
      <c r="P244" s="294"/>
      <c r="Q244" s="294"/>
    </row>
    <row r="245" spans="1:17">
      <c r="A245" s="294"/>
      <c r="B245" s="300"/>
      <c r="C245" s="300"/>
      <c r="D245" s="294" t="s">
        <v>280</v>
      </c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>
        <f t="shared" si="22"/>
        <v>0</v>
      </c>
      <c r="P245" s="294"/>
      <c r="Q245" s="294"/>
    </row>
    <row r="246" spans="1:17">
      <c r="A246" s="294" t="s">
        <v>28</v>
      </c>
      <c r="B246" s="300">
        <v>500</v>
      </c>
      <c r="C246" s="300">
        <v>930</v>
      </c>
      <c r="D246" s="294"/>
      <c r="E246" s="294" t="s">
        <v>67</v>
      </c>
      <c r="F246" s="294"/>
      <c r="G246" s="294" t="s">
        <v>74</v>
      </c>
      <c r="H246" s="294" t="s">
        <v>29</v>
      </c>
      <c r="I246" s="294">
        <v>500</v>
      </c>
      <c r="J246" s="294"/>
      <c r="K246" s="294"/>
      <c r="L246" s="294"/>
      <c r="M246" s="294">
        <v>500</v>
      </c>
      <c r="N246" s="294">
        <f>+'Status 12-31-08'!Q243</f>
        <v>500</v>
      </c>
      <c r="O246" s="294">
        <f t="shared" si="22"/>
        <v>0</v>
      </c>
      <c r="P246" s="294"/>
      <c r="Q246" s="294"/>
    </row>
    <row r="247" spans="1:17">
      <c r="A247" s="294" t="s">
        <v>28</v>
      </c>
      <c r="B247" s="300">
        <v>500</v>
      </c>
      <c r="C247" s="300">
        <v>931</v>
      </c>
      <c r="D247" s="294"/>
      <c r="E247" s="294" t="s">
        <v>68</v>
      </c>
      <c r="F247" s="294"/>
      <c r="G247" s="294" t="s">
        <v>74</v>
      </c>
      <c r="H247" s="294" t="s">
        <v>192</v>
      </c>
      <c r="I247" s="294">
        <v>5600</v>
      </c>
      <c r="J247" s="294"/>
      <c r="K247" s="294"/>
      <c r="L247" s="294"/>
      <c r="M247" s="294">
        <v>5600</v>
      </c>
      <c r="N247" s="294">
        <f>+'Status 12-31-08'!Q244</f>
        <v>5600</v>
      </c>
      <c r="O247" s="294">
        <f t="shared" si="22"/>
        <v>0</v>
      </c>
      <c r="P247" s="294"/>
      <c r="Q247" s="294"/>
    </row>
    <row r="248" spans="1:17">
      <c r="A248" s="294" t="s">
        <v>28</v>
      </c>
      <c r="B248" s="300">
        <v>500</v>
      </c>
      <c r="C248" s="300">
        <v>932</v>
      </c>
      <c r="D248" s="294"/>
      <c r="E248" s="294" t="s">
        <v>69</v>
      </c>
      <c r="F248" s="294"/>
      <c r="G248" s="294" t="s">
        <v>74</v>
      </c>
      <c r="H248" s="294" t="s">
        <v>192</v>
      </c>
      <c r="I248" s="294">
        <v>16000</v>
      </c>
      <c r="J248" s="294"/>
      <c r="K248" s="294"/>
      <c r="L248" s="294"/>
      <c r="M248" s="294">
        <v>16000</v>
      </c>
      <c r="N248" s="294">
        <f>+'Status 12-31-08'!Q245</f>
        <v>16000</v>
      </c>
      <c r="O248" s="294">
        <f t="shared" si="22"/>
        <v>0</v>
      </c>
      <c r="P248" s="294"/>
      <c r="Q248" s="294"/>
    </row>
    <row r="249" spans="1:17">
      <c r="A249" s="294" t="s">
        <v>28</v>
      </c>
      <c r="B249" s="300">
        <v>500</v>
      </c>
      <c r="C249" s="300">
        <v>933</v>
      </c>
      <c r="D249" s="294"/>
      <c r="E249" s="294" t="s">
        <v>70</v>
      </c>
      <c r="F249" s="294"/>
      <c r="G249" s="294" t="s">
        <v>74</v>
      </c>
      <c r="H249" s="294" t="s">
        <v>192</v>
      </c>
      <c r="I249" s="294">
        <v>3000</v>
      </c>
      <c r="J249" s="294"/>
      <c r="K249" s="294"/>
      <c r="L249" s="294">
        <v>-24.5</v>
      </c>
      <c r="M249" s="294">
        <v>2975.5</v>
      </c>
      <c r="N249" s="294">
        <f>+'Status 12-31-08'!Q246</f>
        <v>2975.5</v>
      </c>
      <c r="O249" s="294">
        <f t="shared" si="22"/>
        <v>0</v>
      </c>
      <c r="P249" s="294"/>
      <c r="Q249" s="294"/>
    </row>
    <row r="250" spans="1:17">
      <c r="A250" s="294" t="s">
        <v>77</v>
      </c>
      <c r="B250" s="300">
        <v>500</v>
      </c>
      <c r="C250" s="300">
        <v>934</v>
      </c>
      <c r="D250" s="294"/>
      <c r="E250" s="294" t="s">
        <v>96</v>
      </c>
      <c r="F250" s="294"/>
      <c r="G250" s="294" t="s">
        <v>101</v>
      </c>
      <c r="H250" s="294" t="s">
        <v>81</v>
      </c>
      <c r="I250" s="294">
        <v>6000</v>
      </c>
      <c r="J250" s="294"/>
      <c r="K250" s="294"/>
      <c r="L250" s="294">
        <v>-11.7</v>
      </c>
      <c r="M250" s="294">
        <v>5988.3</v>
      </c>
      <c r="N250" s="294">
        <f>+'Status 12-31-08'!Q247</f>
        <v>5988.3</v>
      </c>
      <c r="O250" s="294">
        <f t="shared" si="22"/>
        <v>0</v>
      </c>
      <c r="P250" s="294"/>
      <c r="Q250" s="294"/>
    </row>
    <row r="251" spans="1:17">
      <c r="A251" s="294" t="s">
        <v>113</v>
      </c>
      <c r="B251" s="300">
        <v>500</v>
      </c>
      <c r="C251" s="300">
        <v>935</v>
      </c>
      <c r="D251" s="294"/>
      <c r="E251" s="294" t="s">
        <v>126</v>
      </c>
      <c r="F251" s="294"/>
      <c r="G251" s="294" t="s">
        <v>130</v>
      </c>
      <c r="H251" s="294" t="s">
        <v>117</v>
      </c>
      <c r="I251" s="294">
        <v>2700</v>
      </c>
      <c r="J251" s="294"/>
      <c r="K251" s="294"/>
      <c r="L251" s="294"/>
      <c r="M251" s="294">
        <v>2700</v>
      </c>
      <c r="N251" s="294">
        <f>+'Status 12-31-08'!Q248</f>
        <v>2700</v>
      </c>
      <c r="O251" s="294">
        <f t="shared" si="22"/>
        <v>0</v>
      </c>
      <c r="P251" s="294"/>
      <c r="Q251" s="294"/>
    </row>
    <row r="252" spans="1:17">
      <c r="A252" s="294" t="s">
        <v>141</v>
      </c>
      <c r="B252" s="300">
        <v>500</v>
      </c>
      <c r="C252" s="300">
        <v>936</v>
      </c>
      <c r="D252" s="294"/>
      <c r="E252" s="294" t="s">
        <v>191</v>
      </c>
      <c r="F252" s="294"/>
      <c r="G252" s="294" t="s">
        <v>201</v>
      </c>
      <c r="H252" s="294" t="s">
        <v>143</v>
      </c>
      <c r="I252" s="294">
        <v>1000</v>
      </c>
      <c r="J252" s="294"/>
      <c r="K252" s="294"/>
      <c r="L252" s="294"/>
      <c r="M252" s="294">
        <v>1000</v>
      </c>
      <c r="N252" s="294">
        <f>+'Status 12-31-08'!Q249</f>
        <v>1000</v>
      </c>
      <c r="O252" s="294">
        <f t="shared" si="22"/>
        <v>0</v>
      </c>
      <c r="P252" s="294"/>
      <c r="Q252" s="294"/>
    </row>
    <row r="253" spans="1:17">
      <c r="A253" s="294" t="s">
        <v>203</v>
      </c>
      <c r="B253" s="300">
        <v>500</v>
      </c>
      <c r="C253" s="300">
        <v>937</v>
      </c>
      <c r="D253" s="294"/>
      <c r="E253" s="294" t="s">
        <v>252</v>
      </c>
      <c r="F253" s="294"/>
      <c r="G253" s="294" t="s">
        <v>201</v>
      </c>
      <c r="H253" s="294" t="s">
        <v>202</v>
      </c>
      <c r="I253" s="294">
        <v>2000</v>
      </c>
      <c r="J253" s="294"/>
      <c r="K253" s="294"/>
      <c r="L253" s="294"/>
      <c r="M253" s="294">
        <v>2000</v>
      </c>
      <c r="N253" s="294">
        <f>+'Status 12-31-08'!Q250</f>
        <v>1956.3</v>
      </c>
      <c r="O253" s="294">
        <f t="shared" si="22"/>
        <v>43.700000000000045</v>
      </c>
      <c r="P253" s="294"/>
      <c r="Q253" s="294"/>
    </row>
    <row r="254" spans="1:17">
      <c r="A254" s="294" t="s">
        <v>203</v>
      </c>
      <c r="B254" s="300">
        <v>500</v>
      </c>
      <c r="C254" s="300">
        <v>938</v>
      </c>
      <c r="D254" s="294"/>
      <c r="E254" s="294" t="s">
        <v>253</v>
      </c>
      <c r="F254" s="294"/>
      <c r="G254" s="294" t="s">
        <v>201</v>
      </c>
      <c r="H254" s="294" t="s">
        <v>202</v>
      </c>
      <c r="I254" s="294">
        <v>2000</v>
      </c>
      <c r="J254" s="294"/>
      <c r="K254" s="294"/>
      <c r="L254" s="294"/>
      <c r="M254" s="294">
        <v>1966.4</v>
      </c>
      <c r="N254" s="294">
        <f>+'Status 12-31-08'!Q251</f>
        <v>1966.4</v>
      </c>
      <c r="O254" s="294">
        <f t="shared" si="22"/>
        <v>0</v>
      </c>
      <c r="P254" s="294"/>
      <c r="Q254" s="294"/>
    </row>
    <row r="255" spans="1:17">
      <c r="A255" s="294" t="s">
        <v>263</v>
      </c>
      <c r="B255" s="300">
        <v>500</v>
      </c>
      <c r="C255" s="300">
        <v>939</v>
      </c>
      <c r="D255" s="294"/>
      <c r="E255" s="294" t="s">
        <v>344</v>
      </c>
      <c r="F255" s="294"/>
      <c r="G255" s="294" t="s">
        <v>295</v>
      </c>
      <c r="H255" s="294" t="s">
        <v>296</v>
      </c>
      <c r="I255" s="294">
        <v>175</v>
      </c>
      <c r="J255" s="294"/>
      <c r="K255" s="294"/>
      <c r="L255" s="294"/>
      <c r="M255" s="294"/>
      <c r="N255" s="294">
        <f>+'Status 12-31-08'!Q252</f>
        <v>0</v>
      </c>
      <c r="O255" s="294">
        <f t="shared" si="22"/>
        <v>0</v>
      </c>
      <c r="P255" s="294"/>
      <c r="Q255" s="294"/>
    </row>
    <row r="256" spans="1:17">
      <c r="A256" s="294" t="s">
        <v>263</v>
      </c>
      <c r="B256" s="300">
        <v>500</v>
      </c>
      <c r="C256" s="300">
        <v>940</v>
      </c>
      <c r="D256" s="294"/>
      <c r="E256" s="294" t="s">
        <v>350</v>
      </c>
      <c r="F256" s="294"/>
      <c r="G256" s="294" t="s">
        <v>295</v>
      </c>
      <c r="H256" s="294" t="s">
        <v>296</v>
      </c>
      <c r="I256" s="294">
        <v>492</v>
      </c>
      <c r="J256" s="294"/>
      <c r="K256" s="294"/>
      <c r="L256" s="294"/>
      <c r="M256" s="294">
        <v>492</v>
      </c>
      <c r="N256" s="294">
        <f>+'Status 12-31-08'!Q253</f>
        <v>0</v>
      </c>
      <c r="O256" s="294">
        <f t="shared" si="22"/>
        <v>492</v>
      </c>
      <c r="P256" s="294"/>
      <c r="Q256" s="294"/>
    </row>
    <row r="257" spans="1:17">
      <c r="A257" s="294" t="s">
        <v>263</v>
      </c>
      <c r="B257" s="300">
        <v>500</v>
      </c>
      <c r="C257" s="300">
        <v>941</v>
      </c>
      <c r="D257" s="294"/>
      <c r="E257" s="294" t="s">
        <v>351</v>
      </c>
      <c r="F257" s="294"/>
      <c r="G257" s="294" t="s">
        <v>295</v>
      </c>
      <c r="H257" s="294" t="s">
        <v>296</v>
      </c>
      <c r="I257" s="294">
        <v>500</v>
      </c>
      <c r="J257" s="294"/>
      <c r="K257" s="294"/>
      <c r="L257" s="294"/>
      <c r="M257" s="294">
        <v>500</v>
      </c>
      <c r="N257" s="294">
        <f>+'Status 12-31-08'!Q254</f>
        <v>500</v>
      </c>
      <c r="O257" s="294">
        <f t="shared" si="22"/>
        <v>0</v>
      </c>
      <c r="P257" s="294"/>
      <c r="Q257" s="294"/>
    </row>
    <row r="258" spans="1:17">
      <c r="A258" s="294" t="s">
        <v>263</v>
      </c>
      <c r="B258" s="300">
        <v>500</v>
      </c>
      <c r="C258" s="300">
        <v>942</v>
      </c>
      <c r="D258" s="294"/>
      <c r="E258" s="294" t="s">
        <v>352</v>
      </c>
      <c r="F258" s="294"/>
      <c r="G258" s="294" t="s">
        <v>295</v>
      </c>
      <c r="H258" s="294" t="s">
        <v>296</v>
      </c>
      <c r="I258" s="294">
        <v>129</v>
      </c>
      <c r="J258" s="294"/>
      <c r="K258" s="294"/>
      <c r="L258" s="294"/>
      <c r="M258" s="294"/>
      <c r="N258" s="294">
        <f>+'Status 12-31-08'!Q255</f>
        <v>0</v>
      </c>
      <c r="O258" s="294">
        <f t="shared" si="22"/>
        <v>0</v>
      </c>
      <c r="P258" s="294"/>
      <c r="Q258" s="294"/>
    </row>
    <row r="259" spans="1:17">
      <c r="A259" s="294" t="s">
        <v>263</v>
      </c>
      <c r="B259" s="300">
        <v>500</v>
      </c>
      <c r="C259" s="300">
        <v>943</v>
      </c>
      <c r="D259" s="294"/>
      <c r="E259" s="294" t="s">
        <v>353</v>
      </c>
      <c r="F259" s="294"/>
      <c r="G259" s="294" t="s">
        <v>295</v>
      </c>
      <c r="H259" s="294" t="s">
        <v>296</v>
      </c>
      <c r="I259" s="294">
        <v>500</v>
      </c>
      <c r="J259" s="294"/>
      <c r="K259" s="294"/>
      <c r="L259" s="294"/>
      <c r="M259" s="294"/>
      <c r="N259" s="294">
        <f>+'Status 12-31-08'!Q256</f>
        <v>0</v>
      </c>
      <c r="O259" s="294">
        <f t="shared" si="22"/>
        <v>0</v>
      </c>
      <c r="P259" s="294"/>
      <c r="Q259" s="294"/>
    </row>
    <row r="260" spans="1:17">
      <c r="A260" s="294"/>
      <c r="B260" s="300"/>
      <c r="C260" s="300"/>
      <c r="D260" s="294"/>
      <c r="E260" s="294"/>
      <c r="F260" s="294"/>
      <c r="G260" s="294"/>
      <c r="H260" s="294"/>
      <c r="I260" s="294"/>
      <c r="J260" s="294"/>
      <c r="K260" s="294"/>
      <c r="L260" s="294"/>
      <c r="M260" s="294"/>
      <c r="N260" s="294"/>
      <c r="O260" s="294"/>
      <c r="P260" s="294"/>
      <c r="Q260" s="294"/>
    </row>
    <row r="261" spans="1:17">
      <c r="A261" s="294"/>
      <c r="B261" s="300"/>
      <c r="C261" s="300"/>
      <c r="D261" s="294" t="s">
        <v>281</v>
      </c>
      <c r="E261" s="294"/>
      <c r="F261" s="294"/>
      <c r="G261" s="294"/>
      <c r="H261" s="303"/>
      <c r="I261" s="313">
        <f t="shared" ref="I261:L261" si="23">SUM(I221:I260)</f>
        <v>68446</v>
      </c>
      <c r="J261" s="313">
        <f t="shared" si="23"/>
        <v>1917.1</v>
      </c>
      <c r="K261" s="313">
        <f t="shared" si="23"/>
        <v>0</v>
      </c>
      <c r="L261" s="313">
        <f t="shared" si="23"/>
        <v>-45.400000000000006</v>
      </c>
      <c r="M261" s="313">
        <f>SUM(M221:M260)</f>
        <v>64855.600000000006</v>
      </c>
      <c r="N261" s="313">
        <f t="shared" ref="N261:O261" si="24">SUM(N221:N260)</f>
        <v>61598.600000000013</v>
      </c>
      <c r="O261" s="313">
        <f t="shared" si="24"/>
        <v>3257</v>
      </c>
      <c r="P261" s="294"/>
      <c r="Q261" s="294"/>
    </row>
    <row r="262" spans="1:17">
      <c r="A262" s="294"/>
      <c r="B262" s="300"/>
      <c r="C262" s="300"/>
      <c r="D262" s="294"/>
      <c r="E262" s="294"/>
      <c r="F262" s="294"/>
      <c r="G262" s="294"/>
      <c r="H262" s="294"/>
      <c r="I262" s="294"/>
      <c r="J262" s="294"/>
      <c r="K262" s="294"/>
      <c r="L262" s="294"/>
      <c r="M262" s="294"/>
      <c r="N262" s="294"/>
      <c r="O262" s="294"/>
      <c r="P262" s="294"/>
      <c r="Q262" s="294"/>
    </row>
    <row r="263" spans="1:17" ht="15.75" thickBot="1">
      <c r="A263" s="294"/>
      <c r="B263" s="300">
        <v>500</v>
      </c>
      <c r="C263" s="300"/>
      <c r="D263" s="294"/>
      <c r="E263" s="294" t="s">
        <v>51</v>
      </c>
      <c r="F263" s="294"/>
      <c r="G263" s="294"/>
      <c r="H263" s="294"/>
      <c r="I263" s="323">
        <f t="shared" ref="I263:L263" si="25">+I261+I218+I193+I79+I59+I40+I8</f>
        <v>517313</v>
      </c>
      <c r="J263" s="323">
        <f t="shared" si="25"/>
        <v>4455.5</v>
      </c>
      <c r="K263" s="323">
        <f t="shared" si="25"/>
        <v>0</v>
      </c>
      <c r="L263" s="323">
        <f t="shared" si="25"/>
        <v>-2561.4</v>
      </c>
      <c r="M263" s="323">
        <f>+M261+M218+M193+M79+M59+M40+M8</f>
        <v>362538.4</v>
      </c>
      <c r="N263" s="323">
        <f>+N261+N218+N193+N79+N59+N40+N8</f>
        <v>302747.2</v>
      </c>
      <c r="O263" s="323">
        <f>+O261+O218+O193+O79+O59+O40+O8</f>
        <v>59791.200000000004</v>
      </c>
      <c r="P263" s="294"/>
      <c r="Q263" s="294"/>
    </row>
    <row r="264" spans="1:17" ht="15.75" thickTop="1">
      <c r="A264" s="294"/>
      <c r="B264" s="300"/>
      <c r="C264" s="300"/>
      <c r="D264" s="294"/>
      <c r="E264" s="294"/>
      <c r="F264" s="294"/>
      <c r="G264" s="294"/>
      <c r="H264" s="294"/>
      <c r="I264" s="294"/>
      <c r="J264" s="294"/>
      <c r="K264" s="294"/>
      <c r="L264" s="294"/>
      <c r="M264" s="294"/>
      <c r="N264" s="294"/>
      <c r="O264" s="294"/>
      <c r="P264" s="294"/>
      <c r="Q264" s="294"/>
    </row>
    <row r="265" spans="1:17">
      <c r="A265" s="294"/>
      <c r="B265" s="300"/>
      <c r="C265" s="300"/>
      <c r="D265" s="294"/>
      <c r="E265" s="294"/>
      <c r="F265" s="294"/>
      <c r="G265" s="294"/>
      <c r="H265" s="294"/>
      <c r="I265" s="294"/>
      <c r="J265" s="294"/>
      <c r="K265" s="294"/>
      <c r="L265" s="294"/>
      <c r="M265" s="294"/>
      <c r="N265" s="294"/>
      <c r="O265" s="294"/>
      <c r="P265" s="294"/>
      <c r="Q265" s="294"/>
    </row>
    <row r="266" spans="1:17">
      <c r="N266" s="294"/>
      <c r="O266" s="294"/>
      <c r="P266" s="294"/>
      <c r="Q266" s="294"/>
    </row>
    <row r="267" spans="1:17">
      <c r="N267" s="294"/>
      <c r="O267" s="294"/>
      <c r="P267" s="294"/>
      <c r="Q267" s="294"/>
    </row>
    <row r="268" spans="1:17">
      <c r="N268" s="294"/>
      <c r="O268" s="294"/>
      <c r="P268" s="294"/>
      <c r="Q268" s="294"/>
    </row>
    <row r="269" spans="1:17">
      <c r="N269" s="294"/>
      <c r="O269" s="294"/>
      <c r="P269" s="294"/>
      <c r="Q269" s="294"/>
    </row>
    <row r="270" spans="1:17">
      <c r="N270" s="294"/>
      <c r="O270" s="294"/>
      <c r="P270" s="294"/>
      <c r="Q270" s="294"/>
    </row>
    <row r="271" spans="1:17">
      <c r="N271" s="294"/>
      <c r="O271" s="294"/>
      <c r="P271" s="294"/>
      <c r="Q271" s="294"/>
    </row>
    <row r="272" spans="1:17">
      <c r="N272" s="294"/>
      <c r="O272" s="294"/>
      <c r="P272" s="294"/>
      <c r="Q272" s="294"/>
    </row>
    <row r="273" spans="14:17">
      <c r="N273" s="294"/>
      <c r="O273" s="294"/>
      <c r="P273" s="294"/>
      <c r="Q273" s="294"/>
    </row>
    <row r="274" spans="14:17">
      <c r="N274" s="294"/>
      <c r="O274" s="294"/>
      <c r="P274" s="294"/>
      <c r="Q274" s="294"/>
    </row>
    <row r="275" spans="14:17">
      <c r="N275" s="294"/>
      <c r="O275" s="294"/>
      <c r="P275" s="294"/>
      <c r="Q275" s="294"/>
    </row>
    <row r="276" spans="14:17">
      <c r="N276" s="294"/>
      <c r="O276" s="294"/>
      <c r="P276" s="294"/>
      <c r="Q276" s="294"/>
    </row>
    <row r="277" spans="14:17">
      <c r="N277" s="294"/>
      <c r="O277" s="294"/>
      <c r="P277" s="294"/>
      <c r="Q277" s="294"/>
    </row>
    <row r="278" spans="14:17">
      <c r="N278" s="294"/>
      <c r="O278" s="294"/>
      <c r="P278" s="294"/>
      <c r="Q278" s="294"/>
    </row>
    <row r="279" spans="14:17">
      <c r="N279" s="294"/>
      <c r="O279" s="294"/>
      <c r="P279" s="294"/>
      <c r="Q279" s="294"/>
    </row>
    <row r="280" spans="14:17">
      <c r="N280" s="294"/>
      <c r="O280" s="294"/>
      <c r="P280" s="294"/>
      <c r="Q280" s="294"/>
    </row>
    <row r="281" spans="14:17">
      <c r="N281" s="294"/>
      <c r="O281" s="294"/>
      <c r="P281" s="294"/>
      <c r="Q281" s="294"/>
    </row>
    <row r="282" spans="14:17">
      <c r="N282" s="294"/>
      <c r="O282" s="294"/>
      <c r="P282" s="294"/>
      <c r="Q282" s="294"/>
    </row>
    <row r="283" spans="14:17">
      <c r="N283" s="294"/>
      <c r="O283" s="294"/>
      <c r="P283" s="294"/>
      <c r="Q283" s="294"/>
    </row>
    <row r="284" spans="14:17">
      <c r="N284" s="294"/>
      <c r="O284" s="294"/>
      <c r="P284" s="294"/>
      <c r="Q284" s="294"/>
    </row>
    <row r="285" spans="14:17">
      <c r="N285" s="294"/>
      <c r="O285" s="294"/>
      <c r="P285" s="294"/>
      <c r="Q285" s="294"/>
    </row>
    <row r="286" spans="14:17">
      <c r="N286" s="294"/>
      <c r="O286" s="294"/>
      <c r="P286" s="294"/>
      <c r="Q286" s="294"/>
    </row>
    <row r="287" spans="14:17">
      <c r="N287" s="294"/>
      <c r="O287" s="294"/>
      <c r="P287" s="294"/>
      <c r="Q287" s="294"/>
    </row>
    <row r="288" spans="14:17">
      <c r="N288" s="294"/>
      <c r="O288" s="294"/>
      <c r="P288" s="294"/>
      <c r="Q288" s="294"/>
    </row>
    <row r="289" spans="14:17">
      <c r="N289" s="294"/>
      <c r="O289" s="294"/>
      <c r="P289" s="294"/>
      <c r="Q289" s="294"/>
    </row>
    <row r="290" spans="14:17">
      <c r="N290" s="294"/>
      <c r="O290" s="294"/>
      <c r="P290" s="294"/>
      <c r="Q290" s="294"/>
    </row>
    <row r="291" spans="14:17">
      <c r="N291" s="294"/>
      <c r="O291" s="294"/>
      <c r="P291" s="294"/>
      <c r="Q291" s="294"/>
    </row>
    <row r="292" spans="14:17">
      <c r="N292" s="294"/>
      <c r="O292" s="294"/>
      <c r="P292" s="294"/>
      <c r="Q292" s="294"/>
    </row>
    <row r="293" spans="14:17">
      <c r="N293" s="294"/>
      <c r="O293" s="294"/>
      <c r="P293" s="294"/>
      <c r="Q293" s="294"/>
    </row>
    <row r="294" spans="14:17">
      <c r="N294" s="294"/>
      <c r="O294" s="294"/>
      <c r="P294" s="294"/>
      <c r="Q294" s="294"/>
    </row>
    <row r="295" spans="14:17">
      <c r="N295" s="294"/>
      <c r="O295" s="294"/>
      <c r="P295" s="294"/>
      <c r="Q295" s="294"/>
    </row>
    <row r="296" spans="14:17">
      <c r="N296" s="294"/>
      <c r="O296" s="294"/>
      <c r="P296" s="294"/>
      <c r="Q296" s="294"/>
    </row>
    <row r="297" spans="14:17">
      <c r="N297" s="294"/>
      <c r="O297" s="294"/>
      <c r="P297" s="294"/>
      <c r="Q297" s="294"/>
    </row>
    <row r="298" spans="14:17">
      <c r="N298" s="294"/>
      <c r="O298" s="294"/>
      <c r="P298" s="294"/>
      <c r="Q298" s="294"/>
    </row>
    <row r="299" spans="14:17">
      <c r="N299" s="294"/>
      <c r="O299" s="294"/>
      <c r="P299" s="294"/>
      <c r="Q299" s="294"/>
    </row>
    <row r="300" spans="14:17">
      <c r="N300" s="294"/>
      <c r="O300" s="294"/>
      <c r="P300" s="294"/>
      <c r="Q300" s="294"/>
    </row>
    <row r="301" spans="14:17">
      <c r="N301" s="294"/>
      <c r="O301" s="294"/>
      <c r="P301" s="294"/>
      <c r="Q301" s="294"/>
    </row>
    <row r="302" spans="14:17">
      <c r="N302" s="294"/>
      <c r="O302" s="294"/>
      <c r="P302" s="294"/>
      <c r="Q302" s="294"/>
    </row>
    <row r="303" spans="14:17">
      <c r="N303" s="294"/>
      <c r="O303" s="294"/>
      <c r="P303" s="294"/>
      <c r="Q303" s="294"/>
    </row>
    <row r="304" spans="14:17">
      <c r="N304" s="294"/>
      <c r="O304" s="294"/>
      <c r="P304" s="294"/>
      <c r="Q304" s="294"/>
    </row>
    <row r="305" spans="14:17">
      <c r="N305" s="294"/>
      <c r="O305" s="294"/>
      <c r="P305" s="294"/>
      <c r="Q305" s="294"/>
    </row>
    <row r="306" spans="14:17">
      <c r="N306" s="294"/>
      <c r="O306" s="294"/>
      <c r="P306" s="294"/>
      <c r="Q306" s="294"/>
    </row>
    <row r="307" spans="14:17">
      <c r="N307" s="294"/>
      <c r="O307" s="294"/>
      <c r="P307" s="294"/>
      <c r="Q307" s="294"/>
    </row>
    <row r="308" spans="14:17">
      <c r="N308" s="294"/>
      <c r="O308" s="294"/>
      <c r="P308" s="294"/>
      <c r="Q308" s="294"/>
    </row>
    <row r="309" spans="14:17">
      <c r="N309" s="294"/>
      <c r="O309" s="294"/>
      <c r="P309" s="294"/>
      <c r="Q309" s="294"/>
    </row>
    <row r="310" spans="14:17">
      <c r="N310" s="294"/>
      <c r="O310" s="294"/>
      <c r="P310" s="294"/>
      <c r="Q310" s="294"/>
    </row>
    <row r="311" spans="14:17">
      <c r="N311" s="294"/>
      <c r="O311" s="294"/>
      <c r="P311" s="294"/>
      <c r="Q311" s="294"/>
    </row>
    <row r="312" spans="14:17">
      <c r="N312" s="294"/>
      <c r="O312" s="294"/>
      <c r="P312" s="294"/>
      <c r="Q312" s="294"/>
    </row>
    <row r="313" spans="14:17">
      <c r="N313" s="294"/>
      <c r="O313" s="294"/>
      <c r="P313" s="294"/>
      <c r="Q313" s="294"/>
    </row>
    <row r="314" spans="14:17">
      <c r="N314" s="294"/>
      <c r="O314" s="294"/>
      <c r="P314" s="294"/>
      <c r="Q314" s="294"/>
    </row>
    <row r="315" spans="14:17">
      <c r="N315" s="294"/>
      <c r="O315" s="294"/>
      <c r="P315" s="294"/>
      <c r="Q315" s="294"/>
    </row>
    <row r="316" spans="14:17">
      <c r="N316" s="294"/>
      <c r="O316" s="294"/>
      <c r="P316" s="294"/>
      <c r="Q316" s="294"/>
    </row>
    <row r="317" spans="14:17">
      <c r="N317" s="294"/>
      <c r="O317" s="294"/>
      <c r="P317" s="294"/>
      <c r="Q317" s="294"/>
    </row>
    <row r="318" spans="14:17">
      <c r="N318" s="294"/>
      <c r="O318" s="294"/>
      <c r="P318" s="294"/>
      <c r="Q318" s="294"/>
    </row>
    <row r="319" spans="14:17">
      <c r="N319" s="294"/>
      <c r="O319" s="294"/>
      <c r="P319" s="294"/>
      <c r="Q319" s="294"/>
    </row>
    <row r="320" spans="14:17">
      <c r="N320" s="294"/>
      <c r="O320" s="294"/>
      <c r="P320" s="294"/>
      <c r="Q320" s="294"/>
    </row>
    <row r="321" spans="14:17">
      <c r="N321" s="294"/>
      <c r="O321" s="294"/>
      <c r="P321" s="294"/>
      <c r="Q321" s="294"/>
    </row>
    <row r="322" spans="14:17">
      <c r="N322" s="294"/>
      <c r="O322" s="294"/>
      <c r="P322" s="294"/>
      <c r="Q322" s="294"/>
    </row>
    <row r="323" spans="14:17">
      <c r="N323" s="294"/>
      <c r="O323" s="294"/>
      <c r="P323" s="294"/>
      <c r="Q323" s="294"/>
    </row>
    <row r="324" spans="14:17">
      <c r="N324" s="294"/>
      <c r="O324" s="294"/>
      <c r="P324" s="294"/>
      <c r="Q324" s="294"/>
    </row>
    <row r="325" spans="14:17">
      <c r="N325" s="294"/>
      <c r="O325" s="294"/>
      <c r="P325" s="294"/>
      <c r="Q325" s="294"/>
    </row>
    <row r="326" spans="14:17">
      <c r="N326" s="294"/>
      <c r="O326" s="294"/>
      <c r="P326" s="294"/>
      <c r="Q326" s="294"/>
    </row>
    <row r="327" spans="14:17">
      <c r="N327" s="294"/>
      <c r="O327" s="294"/>
      <c r="P327" s="294"/>
      <c r="Q327" s="294"/>
    </row>
    <row r="328" spans="14:17">
      <c r="N328" s="294"/>
      <c r="O328" s="294"/>
      <c r="P328" s="294"/>
      <c r="Q328" s="294"/>
    </row>
    <row r="329" spans="14:17">
      <c r="N329" s="294"/>
      <c r="O329" s="294"/>
      <c r="P329" s="294"/>
      <c r="Q329" s="294"/>
    </row>
    <row r="330" spans="14:17">
      <c r="N330" s="294"/>
      <c r="O330" s="294"/>
      <c r="P330" s="294"/>
      <c r="Q330" s="294"/>
    </row>
    <row r="331" spans="14:17">
      <c r="N331" s="294"/>
      <c r="O331" s="294"/>
      <c r="P331" s="294"/>
      <c r="Q331" s="294"/>
    </row>
    <row r="332" spans="14:17">
      <c r="N332" s="294"/>
      <c r="O332" s="294"/>
      <c r="P332" s="294"/>
      <c r="Q332" s="294"/>
    </row>
    <row r="333" spans="14:17">
      <c r="N333" s="294"/>
      <c r="O333" s="294"/>
      <c r="P333" s="294"/>
      <c r="Q333" s="294"/>
    </row>
    <row r="334" spans="14:17">
      <c r="N334" s="294"/>
      <c r="O334" s="294"/>
      <c r="P334" s="294"/>
      <c r="Q334" s="294"/>
    </row>
    <row r="335" spans="14:17">
      <c r="N335" s="294"/>
      <c r="O335" s="294"/>
      <c r="P335" s="294"/>
      <c r="Q335" s="294"/>
    </row>
    <row r="336" spans="14:17">
      <c r="N336" s="294"/>
      <c r="O336" s="294"/>
      <c r="P336" s="294"/>
      <c r="Q336" s="294"/>
    </row>
    <row r="337" spans="14:17">
      <c r="N337" s="294"/>
      <c r="O337" s="294"/>
      <c r="P337" s="294"/>
      <c r="Q337" s="294"/>
    </row>
    <row r="338" spans="14:17">
      <c r="N338" s="294"/>
      <c r="O338" s="294"/>
      <c r="P338" s="294"/>
      <c r="Q338" s="294"/>
    </row>
    <row r="339" spans="14:17">
      <c r="N339" s="294"/>
      <c r="O339" s="294"/>
      <c r="P339" s="294"/>
      <c r="Q339" s="294"/>
    </row>
    <row r="340" spans="14:17">
      <c r="N340" s="294"/>
      <c r="O340" s="294"/>
      <c r="P340" s="294"/>
      <c r="Q340" s="294"/>
    </row>
    <row r="341" spans="14:17">
      <c r="N341" s="294"/>
      <c r="O341" s="294"/>
      <c r="P341" s="294"/>
      <c r="Q341" s="294"/>
    </row>
    <row r="342" spans="14:17">
      <c r="N342" s="294"/>
      <c r="O342" s="294"/>
      <c r="P342" s="294"/>
      <c r="Q342" s="294"/>
    </row>
    <row r="343" spans="14:17">
      <c r="N343" s="294"/>
      <c r="O343" s="294"/>
      <c r="P343" s="294"/>
      <c r="Q343" s="294"/>
    </row>
    <row r="344" spans="14:17">
      <c r="N344" s="294"/>
      <c r="O344" s="294"/>
      <c r="P344" s="294"/>
      <c r="Q344" s="294"/>
    </row>
    <row r="345" spans="14:17">
      <c r="N345" s="294"/>
      <c r="O345" s="294"/>
      <c r="P345" s="294"/>
      <c r="Q345" s="294"/>
    </row>
    <row r="346" spans="14:17">
      <c r="N346" s="294"/>
      <c r="O346" s="294"/>
      <c r="P346" s="294"/>
      <c r="Q346" s="294"/>
    </row>
    <row r="347" spans="14:17">
      <c r="N347" s="294"/>
      <c r="O347" s="294"/>
      <c r="P347" s="294"/>
      <c r="Q347" s="294"/>
    </row>
    <row r="348" spans="14:17">
      <c r="N348" s="294"/>
      <c r="O348" s="294"/>
      <c r="P348" s="294"/>
      <c r="Q348" s="294"/>
    </row>
    <row r="349" spans="14:17">
      <c r="N349" s="294"/>
      <c r="O349" s="294"/>
      <c r="P349" s="294"/>
      <c r="Q349" s="294"/>
    </row>
    <row r="350" spans="14:17">
      <c r="N350" s="294"/>
      <c r="O350" s="294"/>
      <c r="P350" s="294"/>
      <c r="Q350" s="294"/>
    </row>
    <row r="351" spans="14:17">
      <c r="N351" s="294"/>
      <c r="O351" s="294"/>
      <c r="P351" s="294"/>
      <c r="Q351" s="294"/>
    </row>
    <row r="352" spans="14:17">
      <c r="N352" s="294"/>
      <c r="O352" s="294"/>
      <c r="P352" s="294"/>
      <c r="Q352" s="294"/>
    </row>
    <row r="353" spans="14:17">
      <c r="N353" s="294"/>
      <c r="O353" s="294"/>
      <c r="P353" s="294"/>
      <c r="Q353" s="294"/>
    </row>
    <row r="354" spans="14:17">
      <c r="N354" s="294"/>
      <c r="O354" s="294"/>
      <c r="P354" s="294"/>
      <c r="Q354" s="294"/>
    </row>
    <row r="355" spans="14:17">
      <c r="N355" s="294"/>
      <c r="O355" s="294"/>
      <c r="P355" s="294"/>
      <c r="Q355" s="294"/>
    </row>
    <row r="356" spans="14:17">
      <c r="N356" s="294"/>
      <c r="O356" s="294"/>
      <c r="P356" s="294"/>
      <c r="Q356" s="294"/>
    </row>
    <row r="357" spans="14:17">
      <c r="N357" s="294"/>
      <c r="O357" s="294"/>
      <c r="P357" s="294"/>
      <c r="Q357" s="294"/>
    </row>
    <row r="358" spans="14:17">
      <c r="N358" s="294"/>
      <c r="O358" s="294"/>
      <c r="P358" s="294"/>
      <c r="Q358" s="294"/>
    </row>
    <row r="359" spans="14:17">
      <c r="N359" s="294"/>
      <c r="O359" s="294"/>
      <c r="P359" s="294"/>
      <c r="Q359" s="294"/>
    </row>
    <row r="360" spans="14:17">
      <c r="N360" s="294"/>
      <c r="O360" s="294"/>
      <c r="P360" s="294"/>
      <c r="Q360" s="294"/>
    </row>
    <row r="361" spans="14:17">
      <c r="N361" s="294"/>
      <c r="O361" s="294"/>
      <c r="P361" s="294"/>
      <c r="Q361" s="294"/>
    </row>
    <row r="362" spans="14:17">
      <c r="N362" s="294"/>
      <c r="O362" s="294"/>
      <c r="P362" s="294"/>
      <c r="Q362" s="294"/>
    </row>
    <row r="363" spans="14:17">
      <c r="N363" s="294"/>
      <c r="O363" s="294"/>
      <c r="P363" s="294"/>
      <c r="Q363" s="294"/>
    </row>
    <row r="364" spans="14:17">
      <c r="N364" s="294"/>
      <c r="O364" s="294"/>
      <c r="P364" s="294"/>
      <c r="Q364" s="294"/>
    </row>
    <row r="365" spans="14:17">
      <c r="N365" s="294"/>
      <c r="O365" s="294"/>
      <c r="P365" s="294"/>
      <c r="Q365" s="294"/>
    </row>
    <row r="366" spans="14:17">
      <c r="N366" s="294"/>
      <c r="O366" s="294"/>
      <c r="P366" s="294"/>
      <c r="Q366" s="294"/>
    </row>
    <row r="367" spans="14:17">
      <c r="N367" s="294"/>
      <c r="O367" s="294"/>
      <c r="P367" s="294"/>
      <c r="Q367" s="294"/>
    </row>
    <row r="368" spans="14:17">
      <c r="N368" s="294"/>
      <c r="O368" s="294"/>
      <c r="P368" s="294"/>
      <c r="Q368" s="294"/>
    </row>
    <row r="369" spans="14:17">
      <c r="N369" s="294"/>
      <c r="O369" s="294"/>
      <c r="P369" s="294"/>
      <c r="Q369" s="294"/>
    </row>
    <row r="370" spans="14:17">
      <c r="N370" s="294"/>
      <c r="O370" s="294"/>
      <c r="P370" s="294"/>
      <c r="Q370" s="294"/>
    </row>
    <row r="371" spans="14:17">
      <c r="N371" s="294"/>
      <c r="O371" s="294"/>
      <c r="P371" s="294"/>
      <c r="Q371" s="294"/>
    </row>
    <row r="372" spans="14:17">
      <c r="N372" s="294"/>
      <c r="O372" s="294"/>
      <c r="P372" s="294"/>
      <c r="Q372" s="294"/>
    </row>
    <row r="373" spans="14:17">
      <c r="N373" s="294"/>
      <c r="O373" s="294"/>
      <c r="P373" s="294"/>
      <c r="Q373" s="294"/>
    </row>
    <row r="374" spans="14:17">
      <c r="N374" s="294"/>
      <c r="O374" s="294"/>
      <c r="P374" s="294"/>
      <c r="Q374" s="294"/>
    </row>
    <row r="375" spans="14:17">
      <c r="N375" s="294"/>
      <c r="O375" s="294"/>
      <c r="P375" s="294"/>
      <c r="Q375" s="294"/>
    </row>
    <row r="376" spans="14:17">
      <c r="N376" s="294"/>
      <c r="O376" s="294"/>
      <c r="P376" s="294"/>
      <c r="Q376" s="294"/>
    </row>
    <row r="377" spans="14:17">
      <c r="N377" s="294"/>
      <c r="O377" s="294"/>
      <c r="P377" s="294"/>
      <c r="Q377" s="294"/>
    </row>
    <row r="378" spans="14:17">
      <c r="N378" s="294"/>
      <c r="O378" s="294"/>
      <c r="P378" s="294"/>
      <c r="Q378" s="294"/>
    </row>
    <row r="379" spans="14:17">
      <c r="N379" s="294"/>
      <c r="O379" s="294"/>
      <c r="P379" s="294"/>
      <c r="Q379" s="294"/>
    </row>
    <row r="380" spans="14:17">
      <c r="N380" s="294"/>
      <c r="O380" s="294"/>
      <c r="P380" s="294"/>
      <c r="Q380" s="294"/>
    </row>
    <row r="381" spans="14:17">
      <c r="N381" s="294"/>
      <c r="O381" s="294"/>
      <c r="P381" s="294"/>
      <c r="Q381" s="294"/>
    </row>
    <row r="382" spans="14:17">
      <c r="N382" s="294"/>
      <c r="O382" s="294"/>
      <c r="P382" s="294"/>
      <c r="Q382" s="294"/>
    </row>
    <row r="383" spans="14:17">
      <c r="N383" s="294"/>
      <c r="O383" s="294"/>
      <c r="P383" s="294"/>
      <c r="Q383" s="294"/>
    </row>
    <row r="384" spans="14:17">
      <c r="N384" s="294"/>
      <c r="O384" s="294"/>
      <c r="P384" s="294"/>
      <c r="Q384" s="294"/>
    </row>
    <row r="385" spans="14:17">
      <c r="N385" s="294"/>
      <c r="O385" s="294"/>
      <c r="P385" s="294"/>
      <c r="Q385" s="294"/>
    </row>
  </sheetData>
  <pageMargins left="0.7" right="0.7" top="0.75" bottom="0.75" header="0.3" footer="0.3"/>
  <pageSetup scale="56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2"/>
  <sheetViews>
    <sheetView zoomScale="75" zoomScaleNormal="75" workbookViewId="0">
      <pane xSplit="6" ySplit="5" topLeftCell="N161" activePane="bottomRight" state="frozen"/>
      <selection pane="topRight" activeCell="G1" sqref="G1"/>
      <selection pane="bottomLeft" activeCell="A6" sqref="A6"/>
      <selection pane="bottomRight" activeCell="C187" sqref="C187"/>
    </sheetView>
  </sheetViews>
  <sheetFormatPr defaultRowHeight="15"/>
  <cols>
    <col min="1" max="3" width="4.77734375" customWidth="1"/>
    <col min="4" max="4" width="1.77734375" customWidth="1"/>
    <col min="5" max="5" width="11.77734375" customWidth="1"/>
    <col min="6" max="6" width="9.77734375"/>
    <col min="7" max="10" width="10.77734375" customWidth="1"/>
    <col min="11" max="11" width="5.77734375" customWidth="1"/>
    <col min="12" max="17" width="10.77734375" customWidth="1"/>
    <col min="18" max="18" width="1.77734375" customWidth="1"/>
    <col min="19" max="19" width="21.77734375" customWidth="1"/>
  </cols>
  <sheetData>
    <row r="1" spans="1:23">
      <c r="A1" s="23"/>
      <c r="B1" s="10"/>
      <c r="C1" s="13"/>
      <c r="D1" s="13"/>
      <c r="E1" s="13"/>
      <c r="F1" s="13"/>
      <c r="G1" s="13"/>
      <c r="H1" s="13"/>
      <c r="I1" s="10" t="s">
        <v>0</v>
      </c>
      <c r="J1" s="13"/>
      <c r="K1" s="13"/>
      <c r="L1" s="13"/>
      <c r="M1" s="13"/>
      <c r="N1" s="13"/>
      <c r="O1" s="13"/>
      <c r="P1" s="13"/>
      <c r="Q1" s="297" t="s">
        <v>1</v>
      </c>
      <c r="R1" s="8"/>
      <c r="S1" s="25"/>
    </row>
    <row r="2" spans="1:23">
      <c r="A2" s="15"/>
      <c r="B2" s="29"/>
      <c r="C2" s="11"/>
      <c r="I2" s="2" t="s">
        <v>10</v>
      </c>
      <c r="Q2" s="298" t="s">
        <v>442</v>
      </c>
      <c r="R2" s="3"/>
      <c r="S2" s="26"/>
    </row>
    <row r="3" spans="1:23">
      <c r="A3" s="75" t="s">
        <v>443</v>
      </c>
      <c r="B3" s="76"/>
      <c r="C3" s="77"/>
      <c r="D3" s="77"/>
      <c r="E3" s="77"/>
      <c r="F3" s="77"/>
      <c r="G3" s="78"/>
      <c r="H3" s="11"/>
      <c r="I3" s="28" t="s">
        <v>12</v>
      </c>
      <c r="L3" s="11"/>
      <c r="M3" s="11"/>
      <c r="N3" s="11"/>
      <c r="O3" s="11"/>
      <c r="P3" s="29"/>
      <c r="Q3" s="299"/>
      <c r="R3" s="30"/>
      <c r="S3" s="31"/>
    </row>
    <row r="4" spans="1:23">
      <c r="A4" s="20"/>
      <c r="B4" s="13"/>
      <c r="C4" s="13"/>
      <c r="D4" s="20"/>
      <c r="E4" s="13"/>
      <c r="F4" s="13"/>
      <c r="G4" s="51" t="s">
        <v>71</v>
      </c>
      <c r="H4" s="12" t="s">
        <v>13</v>
      </c>
      <c r="I4" s="12" t="s">
        <v>14</v>
      </c>
      <c r="J4" s="12" t="s">
        <v>14</v>
      </c>
      <c r="K4" s="13"/>
      <c r="L4" s="74"/>
      <c r="M4" s="33"/>
      <c r="N4" s="33"/>
      <c r="O4" s="45" t="s">
        <v>15</v>
      </c>
      <c r="P4" s="33"/>
      <c r="Q4" s="33"/>
      <c r="R4" s="20"/>
      <c r="S4" s="21"/>
    </row>
    <row r="5" spans="1:23">
      <c r="A5" s="16" t="s">
        <v>16</v>
      </c>
      <c r="B5" s="30" t="s">
        <v>17</v>
      </c>
      <c r="C5" s="30" t="s">
        <v>18</v>
      </c>
      <c r="D5" s="15"/>
      <c r="E5" s="11" t="s">
        <v>19</v>
      </c>
      <c r="F5" s="11"/>
      <c r="G5" s="44" t="s">
        <v>72</v>
      </c>
      <c r="H5" s="16" t="s">
        <v>20</v>
      </c>
      <c r="I5" s="16" t="s">
        <v>21</v>
      </c>
      <c r="J5" s="16" t="s">
        <v>103</v>
      </c>
      <c r="K5" s="30" t="s">
        <v>104</v>
      </c>
      <c r="L5" s="27" t="s">
        <v>2</v>
      </c>
      <c r="M5" s="16" t="s">
        <v>22</v>
      </c>
      <c r="N5" s="16" t="s">
        <v>23</v>
      </c>
      <c r="O5" s="16" t="s">
        <v>3</v>
      </c>
      <c r="P5" s="16" t="s">
        <v>4</v>
      </c>
      <c r="Q5" s="16" t="s">
        <v>24</v>
      </c>
      <c r="R5" s="15"/>
      <c r="S5" s="17" t="s">
        <v>25</v>
      </c>
      <c r="T5" s="294"/>
      <c r="U5" s="294"/>
      <c r="V5" s="294"/>
      <c r="W5" s="294"/>
    </row>
    <row r="6" spans="1:23">
      <c r="A6" s="294" t="s">
        <v>263</v>
      </c>
      <c r="B6" s="294">
        <v>500</v>
      </c>
      <c r="C6" s="294">
        <v>131</v>
      </c>
      <c r="D6" s="294"/>
      <c r="E6" s="294" t="s">
        <v>298</v>
      </c>
      <c r="F6" s="294"/>
      <c r="G6" s="294" t="s">
        <v>295</v>
      </c>
      <c r="H6" s="294" t="s">
        <v>296</v>
      </c>
      <c r="I6" s="294">
        <v>500</v>
      </c>
      <c r="J6" s="294"/>
      <c r="K6" s="294"/>
      <c r="L6" s="294"/>
      <c r="M6" s="294">
        <v>0</v>
      </c>
      <c r="N6" s="294">
        <v>500</v>
      </c>
      <c r="O6" s="294">
        <v>0.4</v>
      </c>
      <c r="P6" s="294">
        <v>499.6</v>
      </c>
      <c r="Q6" s="294">
        <v>0</v>
      </c>
      <c r="R6" s="294"/>
      <c r="S6" s="294"/>
      <c r="T6" s="294"/>
      <c r="U6" s="294"/>
      <c r="V6" s="294"/>
      <c r="W6" s="294"/>
    </row>
    <row r="7" spans="1:23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</row>
    <row r="8" spans="1:23">
      <c r="A8" s="294"/>
      <c r="B8" s="294"/>
      <c r="C8" s="294"/>
      <c r="D8" s="294" t="s">
        <v>360</v>
      </c>
      <c r="E8" s="294"/>
      <c r="F8" s="294"/>
      <c r="G8" s="294"/>
      <c r="H8" s="294"/>
      <c r="I8" s="294">
        <v>500</v>
      </c>
      <c r="J8" s="294">
        <v>0</v>
      </c>
      <c r="K8" s="294"/>
      <c r="L8" s="294">
        <v>0</v>
      </c>
      <c r="M8" s="294">
        <v>0</v>
      </c>
      <c r="N8" s="294">
        <v>500</v>
      </c>
      <c r="O8" s="294">
        <v>0.4</v>
      </c>
      <c r="P8" s="294">
        <v>499.6</v>
      </c>
      <c r="Q8" s="294">
        <v>0</v>
      </c>
      <c r="R8" s="294"/>
      <c r="S8" s="294"/>
      <c r="T8" s="294"/>
      <c r="U8" s="294"/>
      <c r="V8" s="294"/>
      <c r="W8" s="294"/>
    </row>
    <row r="9" spans="1:23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</row>
    <row r="10" spans="1:23">
      <c r="A10" s="294"/>
      <c r="B10" s="294"/>
      <c r="C10" s="294"/>
      <c r="D10" s="294" t="s">
        <v>27</v>
      </c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</row>
    <row r="11" spans="1:23">
      <c r="A11" s="294" t="s">
        <v>28</v>
      </c>
      <c r="B11" s="300">
        <v>500</v>
      </c>
      <c r="C11" s="300">
        <v>254</v>
      </c>
      <c r="D11" s="294"/>
      <c r="E11" s="294" t="s">
        <v>52</v>
      </c>
      <c r="F11" s="294"/>
      <c r="G11" s="294" t="s">
        <v>74</v>
      </c>
      <c r="H11" s="294" t="s">
        <v>192</v>
      </c>
      <c r="I11" s="294">
        <v>954</v>
      </c>
      <c r="J11" s="294"/>
      <c r="K11" s="294"/>
      <c r="L11" s="294"/>
      <c r="M11" s="294">
        <v>0</v>
      </c>
      <c r="N11" s="294">
        <v>954</v>
      </c>
      <c r="O11" s="294">
        <v>0</v>
      </c>
      <c r="P11" s="294">
        <v>954</v>
      </c>
      <c r="Q11" s="294">
        <v>0</v>
      </c>
      <c r="R11" s="294"/>
      <c r="S11" s="294"/>
      <c r="T11" s="294"/>
      <c r="U11" s="294"/>
      <c r="V11" s="294"/>
      <c r="W11" s="294"/>
    </row>
    <row r="12" spans="1:23">
      <c r="A12" s="294" t="s">
        <v>28</v>
      </c>
      <c r="B12" s="300">
        <v>500</v>
      </c>
      <c r="C12" s="300">
        <v>255</v>
      </c>
      <c r="D12" s="294"/>
      <c r="E12" s="294" t="s">
        <v>53</v>
      </c>
      <c r="F12" s="294"/>
      <c r="G12" s="294" t="s">
        <v>74</v>
      </c>
      <c r="H12" s="294" t="s">
        <v>192</v>
      </c>
      <c r="I12" s="294">
        <v>14000</v>
      </c>
      <c r="J12" s="294"/>
      <c r="K12" s="294"/>
      <c r="L12" s="294">
        <v>-827.9</v>
      </c>
      <c r="M12" s="294">
        <v>0</v>
      </c>
      <c r="N12" s="294">
        <v>13172.1</v>
      </c>
      <c r="O12" s="294">
        <v>0</v>
      </c>
      <c r="P12" s="294">
        <v>13172.1</v>
      </c>
      <c r="Q12" s="294">
        <v>0</v>
      </c>
      <c r="R12" s="294"/>
      <c r="S12" s="294"/>
      <c r="T12" s="294"/>
      <c r="U12" s="294"/>
      <c r="V12" s="294"/>
      <c r="W12" s="294"/>
    </row>
    <row r="13" spans="1:23">
      <c r="A13" s="294" t="s">
        <v>28</v>
      </c>
      <c r="B13" s="300">
        <v>500</v>
      </c>
      <c r="C13" s="300">
        <v>256</v>
      </c>
      <c r="D13" s="294"/>
      <c r="E13" s="294" t="s">
        <v>75</v>
      </c>
      <c r="F13" s="294"/>
      <c r="G13" s="294" t="s">
        <v>74</v>
      </c>
      <c r="H13" s="294" t="s">
        <v>192</v>
      </c>
      <c r="I13" s="294">
        <v>610</v>
      </c>
      <c r="J13" s="294"/>
      <c r="K13" s="294"/>
      <c r="L13" s="294">
        <v>-610</v>
      </c>
      <c r="M13" s="294">
        <v>0</v>
      </c>
      <c r="N13" s="294"/>
      <c r="O13" s="294"/>
      <c r="P13" s="294"/>
      <c r="Q13" s="294">
        <v>0</v>
      </c>
      <c r="R13" s="294"/>
      <c r="S13" s="294"/>
      <c r="T13" s="294"/>
      <c r="U13" s="294"/>
      <c r="V13" s="294"/>
      <c r="W13" s="294"/>
    </row>
    <row r="14" spans="1:23">
      <c r="A14" s="294" t="s">
        <v>30</v>
      </c>
      <c r="B14" s="300">
        <v>500</v>
      </c>
      <c r="C14" s="300">
        <v>257</v>
      </c>
      <c r="D14" s="294"/>
      <c r="E14" s="294" t="s">
        <v>54</v>
      </c>
      <c r="F14" s="294"/>
      <c r="G14" s="294" t="s">
        <v>101</v>
      </c>
      <c r="H14" s="294" t="s">
        <v>31</v>
      </c>
      <c r="I14" s="294">
        <v>1766</v>
      </c>
      <c r="J14" s="294"/>
      <c r="K14" s="294"/>
      <c r="L14" s="294">
        <v>-72.900000000000006</v>
      </c>
      <c r="M14" s="294">
        <v>0</v>
      </c>
      <c r="N14" s="294">
        <v>1693.1</v>
      </c>
      <c r="O14" s="294">
        <v>0</v>
      </c>
      <c r="P14" s="294">
        <v>1693.1</v>
      </c>
      <c r="Q14" s="294">
        <v>0</v>
      </c>
      <c r="R14" s="294"/>
      <c r="S14" s="294"/>
      <c r="T14" s="294"/>
      <c r="U14" s="294"/>
      <c r="V14" s="294"/>
      <c r="W14" s="294"/>
    </row>
    <row r="15" spans="1:23">
      <c r="A15" s="294" t="s">
        <v>30</v>
      </c>
      <c r="B15" s="300">
        <v>500</v>
      </c>
      <c r="C15" s="300">
        <v>258</v>
      </c>
      <c r="D15" s="294"/>
      <c r="E15" s="294" t="s">
        <v>55</v>
      </c>
      <c r="F15" s="294"/>
      <c r="G15" s="294" t="s">
        <v>101</v>
      </c>
      <c r="H15" s="294" t="s">
        <v>31</v>
      </c>
      <c r="I15" s="294">
        <v>234</v>
      </c>
      <c r="J15" s="294"/>
      <c r="K15" s="294"/>
      <c r="L15" s="294"/>
      <c r="M15" s="294">
        <v>0</v>
      </c>
      <c r="N15" s="294">
        <v>234</v>
      </c>
      <c r="O15" s="294">
        <v>0</v>
      </c>
      <c r="P15" s="294">
        <v>234</v>
      </c>
      <c r="Q15" s="294">
        <v>0</v>
      </c>
      <c r="R15" s="294"/>
      <c r="S15" s="294"/>
      <c r="T15" s="294"/>
      <c r="U15" s="294"/>
      <c r="V15" s="294"/>
      <c r="W15" s="294"/>
    </row>
    <row r="16" spans="1:23">
      <c r="A16" s="294" t="s">
        <v>77</v>
      </c>
      <c r="B16" s="300">
        <v>500</v>
      </c>
      <c r="C16" s="300">
        <v>259</v>
      </c>
      <c r="D16" s="294"/>
      <c r="E16" s="294" t="s">
        <v>78</v>
      </c>
      <c r="F16" s="294"/>
      <c r="G16" s="294" t="s">
        <v>101</v>
      </c>
      <c r="H16" s="294" t="s">
        <v>81</v>
      </c>
      <c r="I16" s="294">
        <v>600</v>
      </c>
      <c r="J16" s="294">
        <v>-60</v>
      </c>
      <c r="K16" s="294" t="s">
        <v>257</v>
      </c>
      <c r="L16" s="294">
        <v>-12.5</v>
      </c>
      <c r="M16" s="294">
        <v>0</v>
      </c>
      <c r="N16" s="294">
        <v>527.5</v>
      </c>
      <c r="O16" s="294">
        <v>0</v>
      </c>
      <c r="P16" s="294">
        <v>527.5</v>
      </c>
      <c r="Q16" s="294">
        <v>0</v>
      </c>
      <c r="R16" s="294"/>
      <c r="S16" s="294"/>
      <c r="T16" s="294"/>
      <c r="U16" s="294"/>
      <c r="V16" s="294"/>
      <c r="W16" s="294"/>
    </row>
    <row r="17" spans="1:23">
      <c r="A17" s="294" t="s">
        <v>77</v>
      </c>
      <c r="B17" s="300">
        <v>500</v>
      </c>
      <c r="C17" s="300">
        <v>260</v>
      </c>
      <c r="D17" s="294"/>
      <c r="E17" s="294" t="s">
        <v>79</v>
      </c>
      <c r="F17" s="294"/>
      <c r="G17" s="294" t="s">
        <v>101</v>
      </c>
      <c r="H17" s="294" t="s">
        <v>81</v>
      </c>
      <c r="I17" s="294">
        <v>650</v>
      </c>
      <c r="J17" s="294"/>
      <c r="K17" s="294"/>
      <c r="L17" s="294"/>
      <c r="M17" s="294">
        <v>0</v>
      </c>
      <c r="N17" s="294">
        <v>650</v>
      </c>
      <c r="O17" s="294">
        <v>0</v>
      </c>
      <c r="P17" s="294">
        <v>650</v>
      </c>
      <c r="Q17" s="294">
        <v>0</v>
      </c>
      <c r="R17" s="294"/>
      <c r="S17" s="294"/>
      <c r="T17" s="294"/>
      <c r="U17" s="294"/>
      <c r="V17" s="294"/>
      <c r="W17" s="294"/>
    </row>
    <row r="18" spans="1:23">
      <c r="A18" s="294" t="s">
        <v>77</v>
      </c>
      <c r="B18" s="300">
        <v>500</v>
      </c>
      <c r="C18" s="300">
        <v>261</v>
      </c>
      <c r="D18" s="294"/>
      <c r="E18" s="294" t="s">
        <v>80</v>
      </c>
      <c r="F18" s="294"/>
      <c r="G18" s="294" t="s">
        <v>101</v>
      </c>
      <c r="H18" s="294" t="s">
        <v>81</v>
      </c>
      <c r="I18" s="294">
        <v>30000</v>
      </c>
      <c r="J18" s="294">
        <v>-30000</v>
      </c>
      <c r="K18" s="294"/>
      <c r="L18" s="294"/>
      <c r="M18" s="294">
        <v>0</v>
      </c>
      <c r="N18" s="294"/>
      <c r="O18" s="294"/>
      <c r="P18" s="294"/>
      <c r="Q18" s="294">
        <v>0</v>
      </c>
      <c r="R18" s="294"/>
      <c r="S18" s="294"/>
      <c r="T18" s="294"/>
      <c r="U18" s="294"/>
      <c r="V18" s="294"/>
      <c r="W18" s="294"/>
    </row>
    <row r="19" spans="1:23">
      <c r="A19" s="294" t="s">
        <v>77</v>
      </c>
      <c r="B19" s="300">
        <v>500</v>
      </c>
      <c r="C19" s="300">
        <v>262</v>
      </c>
      <c r="D19" s="294"/>
      <c r="E19" s="294" t="s">
        <v>97</v>
      </c>
      <c r="F19" s="294"/>
      <c r="G19" s="294" t="s">
        <v>101</v>
      </c>
      <c r="H19" s="294" t="s">
        <v>81</v>
      </c>
      <c r="I19" s="294"/>
      <c r="J19" s="294">
        <v>30000</v>
      </c>
      <c r="K19" s="294"/>
      <c r="L19" s="294">
        <v>-24.5</v>
      </c>
      <c r="M19" s="294">
        <v>0</v>
      </c>
      <c r="N19" s="294">
        <v>29975.5</v>
      </c>
      <c r="O19" s="294">
        <v>32.799999999999997</v>
      </c>
      <c r="P19" s="294">
        <v>29942.7</v>
      </c>
      <c r="Q19" s="294">
        <v>0</v>
      </c>
      <c r="R19" s="294"/>
      <c r="S19" s="294" t="s">
        <v>423</v>
      </c>
      <c r="T19" s="294"/>
      <c r="U19" s="294"/>
      <c r="V19" s="294"/>
      <c r="W19" s="294"/>
    </row>
    <row r="20" spans="1:23">
      <c r="A20" s="294" t="s">
        <v>113</v>
      </c>
      <c r="B20" s="300">
        <v>500</v>
      </c>
      <c r="C20" s="300">
        <v>263</v>
      </c>
      <c r="D20" s="294"/>
      <c r="E20" s="294" t="s">
        <v>114</v>
      </c>
      <c r="F20" s="294"/>
      <c r="G20" s="294" t="s">
        <v>130</v>
      </c>
      <c r="H20" s="294" t="s">
        <v>117</v>
      </c>
      <c r="I20" s="294">
        <v>125</v>
      </c>
      <c r="J20" s="294"/>
      <c r="K20" s="294"/>
      <c r="L20" s="294"/>
      <c r="M20" s="294">
        <v>0</v>
      </c>
      <c r="N20" s="294">
        <v>125</v>
      </c>
      <c r="O20" s="294">
        <v>0</v>
      </c>
      <c r="P20" s="294">
        <v>125</v>
      </c>
      <c r="Q20" s="294">
        <v>0</v>
      </c>
      <c r="R20" s="294"/>
      <c r="S20" s="294"/>
      <c r="T20" s="294"/>
      <c r="U20" s="294"/>
      <c r="V20" s="294"/>
      <c r="W20" s="294"/>
    </row>
    <row r="21" spans="1:23">
      <c r="A21" s="294" t="s">
        <v>113</v>
      </c>
      <c r="B21" s="300">
        <v>500</v>
      </c>
      <c r="C21" s="300">
        <v>264</v>
      </c>
      <c r="D21" s="294"/>
      <c r="E21" s="294" t="s">
        <v>115</v>
      </c>
      <c r="F21" s="294"/>
      <c r="G21" s="294" t="s">
        <v>130</v>
      </c>
      <c r="H21" s="294" t="s">
        <v>117</v>
      </c>
      <c r="I21" s="294">
        <v>1050</v>
      </c>
      <c r="J21" s="294"/>
      <c r="K21" s="294"/>
      <c r="L21" s="294"/>
      <c r="M21" s="294">
        <v>0</v>
      </c>
      <c r="N21" s="294">
        <v>1050</v>
      </c>
      <c r="O21" s="294">
        <v>0</v>
      </c>
      <c r="P21" s="294">
        <v>1050</v>
      </c>
      <c r="Q21" s="294">
        <v>0</v>
      </c>
      <c r="R21" s="294"/>
      <c r="S21" s="294"/>
      <c r="T21" s="294"/>
      <c r="U21" s="294"/>
      <c r="V21" s="294"/>
      <c r="W21" s="294"/>
    </row>
    <row r="22" spans="1:23">
      <c r="A22" s="294" t="s">
        <v>113</v>
      </c>
      <c r="B22" s="300">
        <v>500</v>
      </c>
      <c r="C22" s="300">
        <v>265</v>
      </c>
      <c r="D22" s="294"/>
      <c r="E22" s="294" t="s">
        <v>116</v>
      </c>
      <c r="F22" s="294"/>
      <c r="G22" s="294" t="s">
        <v>130</v>
      </c>
      <c r="H22" s="294" t="s">
        <v>117</v>
      </c>
      <c r="I22" s="294">
        <v>1405</v>
      </c>
      <c r="J22" s="294"/>
      <c r="K22" s="294"/>
      <c r="L22" s="294"/>
      <c r="M22" s="294">
        <v>0</v>
      </c>
      <c r="N22" s="294">
        <v>1405</v>
      </c>
      <c r="O22" s="294">
        <v>0</v>
      </c>
      <c r="P22" s="294">
        <v>1405</v>
      </c>
      <c r="Q22" s="294">
        <v>0</v>
      </c>
      <c r="R22" s="294"/>
      <c r="S22" s="294"/>
      <c r="T22" s="294"/>
      <c r="U22" s="294"/>
      <c r="V22" s="294"/>
      <c r="W22" s="294"/>
    </row>
    <row r="23" spans="1:23">
      <c r="A23" s="294" t="s">
        <v>113</v>
      </c>
      <c r="B23" s="300">
        <v>500</v>
      </c>
      <c r="C23" s="300">
        <v>266</v>
      </c>
      <c r="D23" s="294"/>
      <c r="E23" s="294" t="s">
        <v>127</v>
      </c>
      <c r="F23" s="294"/>
      <c r="G23" s="294" t="s">
        <v>130</v>
      </c>
      <c r="H23" s="294" t="s">
        <v>128</v>
      </c>
      <c r="I23" s="294">
        <v>3000</v>
      </c>
      <c r="J23" s="294"/>
      <c r="K23" s="294"/>
      <c r="L23" s="294"/>
      <c r="M23" s="294">
        <v>0</v>
      </c>
      <c r="N23" s="294">
        <v>3000</v>
      </c>
      <c r="O23" s="294">
        <v>0</v>
      </c>
      <c r="P23" s="294">
        <v>3000</v>
      </c>
      <c r="Q23" s="294">
        <v>0</v>
      </c>
      <c r="R23" s="294"/>
      <c r="S23" s="294"/>
      <c r="T23" s="294"/>
      <c r="U23" s="294"/>
      <c r="V23" s="294"/>
      <c r="W23" s="294"/>
    </row>
    <row r="24" spans="1:23">
      <c r="A24" s="294" t="s">
        <v>141</v>
      </c>
      <c r="B24" s="300">
        <v>500</v>
      </c>
      <c r="C24" s="300">
        <v>267</v>
      </c>
      <c r="D24" s="294"/>
      <c r="E24" s="294" t="s">
        <v>142</v>
      </c>
      <c r="F24" s="294"/>
      <c r="G24" s="294" t="s">
        <v>201</v>
      </c>
      <c r="H24" s="294" t="s">
        <v>143</v>
      </c>
      <c r="I24" s="294">
        <v>24825</v>
      </c>
      <c r="J24" s="294"/>
      <c r="K24" s="294"/>
      <c r="L24" s="294"/>
      <c r="M24" s="294">
        <v>0</v>
      </c>
      <c r="N24" s="294">
        <v>24825</v>
      </c>
      <c r="O24" s="294">
        <v>1325.4</v>
      </c>
      <c r="P24" s="294">
        <v>23499.599999999999</v>
      </c>
      <c r="Q24" s="294">
        <v>0</v>
      </c>
      <c r="R24" s="294"/>
      <c r="S24" s="294"/>
      <c r="T24" s="294"/>
      <c r="U24" s="294"/>
      <c r="V24" s="294"/>
      <c r="W24" s="294"/>
    </row>
    <row r="25" spans="1:23">
      <c r="A25" s="294" t="s">
        <v>141</v>
      </c>
      <c r="B25" s="300">
        <v>500</v>
      </c>
      <c r="C25" s="300">
        <v>268</v>
      </c>
      <c r="D25" s="294"/>
      <c r="E25" s="294" t="s">
        <v>144</v>
      </c>
      <c r="F25" s="294"/>
      <c r="G25" s="294" t="s">
        <v>201</v>
      </c>
      <c r="H25" s="294" t="s">
        <v>143</v>
      </c>
      <c r="I25" s="294">
        <v>2000</v>
      </c>
      <c r="J25" s="294"/>
      <c r="K25" s="294"/>
      <c r="L25" s="294"/>
      <c r="M25" s="294">
        <v>0</v>
      </c>
      <c r="N25" s="294">
        <v>2000</v>
      </c>
      <c r="O25" s="294">
        <v>55.2</v>
      </c>
      <c r="P25" s="294">
        <v>1944.8</v>
      </c>
      <c r="Q25" s="294">
        <v>0</v>
      </c>
      <c r="R25" s="294"/>
      <c r="S25" s="294"/>
      <c r="T25" s="294"/>
      <c r="U25" s="294"/>
      <c r="V25" s="294"/>
      <c r="W25" s="294"/>
    </row>
    <row r="26" spans="1:23">
      <c r="A26" s="294" t="s">
        <v>141</v>
      </c>
      <c r="B26" s="300">
        <v>500</v>
      </c>
      <c r="C26" s="300">
        <v>269</v>
      </c>
      <c r="D26" s="294"/>
      <c r="E26" s="294" t="s">
        <v>145</v>
      </c>
      <c r="F26" s="294"/>
      <c r="G26" s="294" t="s">
        <v>201</v>
      </c>
      <c r="H26" s="294" t="s">
        <v>143</v>
      </c>
      <c r="I26" s="294">
        <v>175</v>
      </c>
      <c r="J26" s="294"/>
      <c r="K26" s="294"/>
      <c r="L26" s="294"/>
      <c r="M26" s="294">
        <v>0</v>
      </c>
      <c r="N26" s="294">
        <v>175</v>
      </c>
      <c r="O26" s="294">
        <v>175</v>
      </c>
      <c r="P26" s="294"/>
      <c r="Q26" s="294">
        <v>0</v>
      </c>
      <c r="R26" s="294"/>
      <c r="S26" s="294"/>
      <c r="T26" s="294"/>
      <c r="U26" s="294"/>
      <c r="V26" s="294"/>
      <c r="W26" s="294"/>
    </row>
    <row r="27" spans="1:23">
      <c r="A27" s="294" t="s">
        <v>141</v>
      </c>
      <c r="B27" s="300">
        <v>500</v>
      </c>
      <c r="C27" s="300">
        <v>270</v>
      </c>
      <c r="D27" s="294"/>
      <c r="E27" s="294" t="s">
        <v>146</v>
      </c>
      <c r="F27" s="294"/>
      <c r="G27" s="294" t="s">
        <v>201</v>
      </c>
      <c r="H27" s="294" t="s">
        <v>143</v>
      </c>
      <c r="I27" s="294">
        <v>2000</v>
      </c>
      <c r="J27" s="294"/>
      <c r="K27" s="294"/>
      <c r="L27" s="294"/>
      <c r="M27" s="294">
        <v>0</v>
      </c>
      <c r="N27" s="294">
        <v>2000</v>
      </c>
      <c r="O27" s="294">
        <v>189.8</v>
      </c>
      <c r="P27" s="294">
        <v>1512.1</v>
      </c>
      <c r="Q27" s="294">
        <v>298.10000000000014</v>
      </c>
      <c r="R27" s="294"/>
      <c r="S27" s="294"/>
      <c r="T27" s="294"/>
      <c r="U27" s="294"/>
      <c r="V27" s="294"/>
      <c r="W27" s="294"/>
    </row>
    <row r="28" spans="1:23">
      <c r="A28" s="294" t="s">
        <v>203</v>
      </c>
      <c r="B28" s="300">
        <v>500</v>
      </c>
      <c r="C28" s="300">
        <v>271</v>
      </c>
      <c r="D28" s="294"/>
      <c r="E28" s="294" t="s">
        <v>198</v>
      </c>
      <c r="F28" s="294"/>
      <c r="G28" s="294" t="s">
        <v>201</v>
      </c>
      <c r="H28" s="294" t="s">
        <v>202</v>
      </c>
      <c r="I28" s="294">
        <v>25000</v>
      </c>
      <c r="J28" s="294"/>
      <c r="K28" s="294"/>
      <c r="L28" s="294"/>
      <c r="M28" s="294">
        <v>0</v>
      </c>
      <c r="N28" s="294">
        <v>25000</v>
      </c>
      <c r="O28" s="294">
        <v>4653.1000000000004</v>
      </c>
      <c r="P28" s="294">
        <v>20346.900000000001</v>
      </c>
      <c r="Q28" s="294">
        <v>0</v>
      </c>
      <c r="R28" s="294"/>
      <c r="S28" s="294"/>
      <c r="T28" s="294"/>
      <c r="U28" s="294"/>
      <c r="V28" s="294"/>
      <c r="W28" s="294"/>
    </row>
    <row r="29" spans="1:23">
      <c r="A29" s="294" t="s">
        <v>203</v>
      </c>
      <c r="B29" s="300">
        <v>500</v>
      </c>
      <c r="C29" s="300">
        <v>272</v>
      </c>
      <c r="D29" s="294"/>
      <c r="E29" s="294" t="s">
        <v>199</v>
      </c>
      <c r="F29" s="294"/>
      <c r="G29" s="294" t="s">
        <v>201</v>
      </c>
      <c r="H29" s="294" t="s">
        <v>202</v>
      </c>
      <c r="I29" s="294">
        <v>2000</v>
      </c>
      <c r="J29" s="294"/>
      <c r="K29" s="294"/>
      <c r="L29" s="294"/>
      <c r="M29" s="294">
        <v>0</v>
      </c>
      <c r="N29" s="294">
        <v>2000</v>
      </c>
      <c r="O29" s="294">
        <v>142.80000000000001</v>
      </c>
      <c r="P29" s="294">
        <v>482.1</v>
      </c>
      <c r="Q29" s="294">
        <v>1375.1</v>
      </c>
      <c r="R29" s="294"/>
      <c r="S29" s="294"/>
      <c r="T29" s="294"/>
      <c r="U29" s="294"/>
      <c r="V29" s="294"/>
      <c r="W29" s="294"/>
    </row>
    <row r="30" spans="1:23">
      <c r="A30" s="294" t="s">
        <v>203</v>
      </c>
      <c r="B30" s="300">
        <v>500</v>
      </c>
      <c r="C30" s="300">
        <v>273</v>
      </c>
      <c r="D30" s="294"/>
      <c r="E30" s="294" t="s">
        <v>200</v>
      </c>
      <c r="F30" s="294"/>
      <c r="G30" s="294" t="s">
        <v>201</v>
      </c>
      <c r="H30" s="294" t="s">
        <v>202</v>
      </c>
      <c r="I30" s="294">
        <v>250</v>
      </c>
      <c r="J30" s="294"/>
      <c r="K30" s="294"/>
      <c r="L30" s="294"/>
      <c r="M30" s="294">
        <v>0</v>
      </c>
      <c r="N30" s="294">
        <v>250</v>
      </c>
      <c r="O30" s="294">
        <v>0</v>
      </c>
      <c r="P30" s="294">
        <v>250</v>
      </c>
      <c r="Q30" s="294">
        <v>0</v>
      </c>
      <c r="R30" s="294"/>
      <c r="S30" s="294"/>
      <c r="T30" s="294"/>
      <c r="U30" s="294"/>
      <c r="V30" s="294"/>
      <c r="W30" s="294"/>
    </row>
    <row r="31" spans="1:23">
      <c r="A31" s="294" t="s">
        <v>263</v>
      </c>
      <c r="B31" s="300">
        <v>500</v>
      </c>
      <c r="C31" s="300">
        <v>274</v>
      </c>
      <c r="D31" s="294"/>
      <c r="E31" s="294" t="s">
        <v>265</v>
      </c>
      <c r="F31" s="294"/>
      <c r="G31" s="294" t="s">
        <v>264</v>
      </c>
      <c r="H31" s="294" t="s">
        <v>285</v>
      </c>
      <c r="I31" s="294">
        <v>2000</v>
      </c>
      <c r="J31" s="294"/>
      <c r="K31" s="294"/>
      <c r="L31" s="294"/>
      <c r="M31" s="294">
        <v>0</v>
      </c>
      <c r="N31" s="294">
        <v>2000</v>
      </c>
      <c r="O31" s="294">
        <v>0</v>
      </c>
      <c r="P31" s="294">
        <v>1849.8</v>
      </c>
      <c r="Q31" s="294">
        <v>150.20000000000005</v>
      </c>
      <c r="R31" s="294"/>
      <c r="S31" s="294"/>
      <c r="T31" s="294"/>
      <c r="U31" s="294"/>
      <c r="V31" s="294"/>
      <c r="W31" s="294"/>
    </row>
    <row r="32" spans="1:23">
      <c r="A32" s="294" t="s">
        <v>263</v>
      </c>
      <c r="B32" s="300">
        <v>500</v>
      </c>
      <c r="C32" s="300">
        <v>275</v>
      </c>
      <c r="D32" s="294"/>
      <c r="E32" s="294" t="s">
        <v>291</v>
      </c>
      <c r="F32" s="294"/>
      <c r="G32" s="294" t="s">
        <v>295</v>
      </c>
      <c r="H32" s="294" t="s">
        <v>296</v>
      </c>
      <c r="I32" s="294">
        <v>26500</v>
      </c>
      <c r="J32" s="294"/>
      <c r="K32" s="294"/>
      <c r="L32" s="294"/>
      <c r="M32" s="294">
        <v>0</v>
      </c>
      <c r="N32" s="294">
        <v>26500</v>
      </c>
      <c r="O32" s="294">
        <v>5550.3</v>
      </c>
      <c r="P32" s="294">
        <v>16757.3</v>
      </c>
      <c r="Q32" s="294">
        <v>4192.4000000000015</v>
      </c>
      <c r="R32" s="294"/>
      <c r="S32" s="294"/>
      <c r="T32" s="294"/>
      <c r="U32" s="294"/>
      <c r="V32" s="294"/>
      <c r="W32" s="294"/>
    </row>
    <row r="33" spans="1:23">
      <c r="A33" s="294" t="s">
        <v>263</v>
      </c>
      <c r="B33" s="300">
        <v>500</v>
      </c>
      <c r="C33" s="300">
        <v>276</v>
      </c>
      <c r="D33" s="294"/>
      <c r="E33" s="294" t="s">
        <v>292</v>
      </c>
      <c r="F33" s="294"/>
      <c r="G33" s="294" t="s">
        <v>295</v>
      </c>
      <c r="H33" s="294" t="s">
        <v>296</v>
      </c>
      <c r="I33" s="294">
        <v>3500</v>
      </c>
      <c r="J33" s="294"/>
      <c r="K33" s="294"/>
      <c r="L33" s="294"/>
      <c r="M33" s="294">
        <v>0</v>
      </c>
      <c r="N33" s="294">
        <v>3500</v>
      </c>
      <c r="O33" s="294">
        <v>3500</v>
      </c>
      <c r="P33" s="294"/>
      <c r="Q33" s="294">
        <v>0</v>
      </c>
      <c r="R33" s="294"/>
      <c r="S33" s="294"/>
      <c r="T33" s="294"/>
      <c r="U33" s="294"/>
      <c r="V33" s="294"/>
      <c r="W33" s="294"/>
    </row>
    <row r="34" spans="1:23">
      <c r="A34" s="294" t="s">
        <v>263</v>
      </c>
      <c r="B34" s="300">
        <v>500</v>
      </c>
      <c r="C34" s="300">
        <v>277</v>
      </c>
      <c r="D34" s="294"/>
      <c r="E34" s="294" t="s">
        <v>293</v>
      </c>
      <c r="F34" s="294"/>
      <c r="G34" s="294" t="s">
        <v>295</v>
      </c>
      <c r="H34" s="294" t="s">
        <v>296</v>
      </c>
      <c r="I34" s="294">
        <v>500</v>
      </c>
      <c r="J34" s="294"/>
      <c r="K34" s="294"/>
      <c r="L34" s="294"/>
      <c r="M34" s="294">
        <v>0</v>
      </c>
      <c r="N34" s="294">
        <v>500</v>
      </c>
      <c r="O34" s="294">
        <v>0</v>
      </c>
      <c r="P34" s="294">
        <v>410.3</v>
      </c>
      <c r="Q34" s="294">
        <v>89.699999999999989</v>
      </c>
      <c r="R34" s="294"/>
      <c r="S34" s="294"/>
      <c r="T34" s="294"/>
      <c r="U34" s="294"/>
      <c r="V34" s="294"/>
      <c r="W34" s="294"/>
    </row>
    <row r="35" spans="1:23">
      <c r="A35" s="294" t="s">
        <v>263</v>
      </c>
      <c r="B35" s="300">
        <v>500</v>
      </c>
      <c r="C35" s="300">
        <v>278</v>
      </c>
      <c r="D35" s="294"/>
      <c r="E35" s="294" t="s">
        <v>294</v>
      </c>
      <c r="F35" s="294"/>
      <c r="G35" s="294" t="s">
        <v>295</v>
      </c>
      <c r="H35" s="294" t="s">
        <v>296</v>
      </c>
      <c r="I35" s="294">
        <v>2000</v>
      </c>
      <c r="J35" s="294"/>
      <c r="K35" s="294"/>
      <c r="L35" s="294"/>
      <c r="M35" s="294">
        <v>0</v>
      </c>
      <c r="N35" s="294">
        <v>2000</v>
      </c>
      <c r="O35" s="294">
        <v>178.7</v>
      </c>
      <c r="P35" s="294">
        <v>46.3</v>
      </c>
      <c r="Q35" s="294">
        <v>1775</v>
      </c>
      <c r="R35" s="294"/>
      <c r="S35" s="294"/>
      <c r="T35" s="294"/>
      <c r="U35" s="294"/>
      <c r="V35" s="294"/>
      <c r="W35" s="294"/>
    </row>
    <row r="36" spans="1:23">
      <c r="A36" s="294" t="s">
        <v>424</v>
      </c>
      <c r="B36" s="300">
        <v>500</v>
      </c>
      <c r="C36" s="300">
        <v>279</v>
      </c>
      <c r="D36" s="294"/>
      <c r="E36" s="294" t="s">
        <v>425</v>
      </c>
      <c r="F36" s="294"/>
      <c r="G36" s="294" t="s">
        <v>426</v>
      </c>
      <c r="H36" s="294" t="s">
        <v>427</v>
      </c>
      <c r="I36" s="294">
        <v>38000</v>
      </c>
      <c r="J36" s="294"/>
      <c r="K36" s="294"/>
      <c r="L36" s="294"/>
      <c r="M36" s="294">
        <v>0</v>
      </c>
      <c r="N36" s="294">
        <v>38000</v>
      </c>
      <c r="O36" s="294">
        <v>23979</v>
      </c>
      <c r="P36" s="294">
        <v>10294.700000000001</v>
      </c>
      <c r="Q36" s="294">
        <v>3726.2999999999993</v>
      </c>
      <c r="R36" s="294"/>
      <c r="S36" s="294"/>
      <c r="T36" s="294"/>
      <c r="U36" s="294"/>
      <c r="V36" s="294"/>
      <c r="W36" s="294"/>
    </row>
    <row r="37" spans="1:23">
      <c r="A37" s="294" t="s">
        <v>424</v>
      </c>
      <c r="B37" s="300">
        <v>500</v>
      </c>
      <c r="C37" s="300">
        <v>280</v>
      </c>
      <c r="D37" s="294"/>
      <c r="E37" s="294" t="s">
        <v>428</v>
      </c>
      <c r="F37" s="294"/>
      <c r="G37" s="294" t="s">
        <v>426</v>
      </c>
      <c r="H37" s="294" t="s">
        <v>427</v>
      </c>
      <c r="I37" s="294">
        <v>12000</v>
      </c>
      <c r="J37" s="294"/>
      <c r="K37" s="294"/>
      <c r="L37" s="294"/>
      <c r="M37" s="294">
        <v>0</v>
      </c>
      <c r="N37" s="294">
        <v>12000</v>
      </c>
      <c r="O37" s="294">
        <v>7607.1</v>
      </c>
      <c r="P37" s="294">
        <v>4392.8999999999996</v>
      </c>
      <c r="Q37" s="294">
        <v>0</v>
      </c>
      <c r="R37" s="294"/>
      <c r="S37" s="294"/>
      <c r="T37" s="294"/>
      <c r="U37" s="294"/>
      <c r="V37" s="294"/>
      <c r="W37" s="294"/>
    </row>
    <row r="38" spans="1:23">
      <c r="A38" s="294" t="s">
        <v>424</v>
      </c>
      <c r="B38" s="300">
        <v>500</v>
      </c>
      <c r="C38" s="300">
        <v>281</v>
      </c>
      <c r="D38" s="294"/>
      <c r="E38" s="294" t="s">
        <v>429</v>
      </c>
      <c r="F38" s="294"/>
      <c r="G38" s="294" t="s">
        <v>426</v>
      </c>
      <c r="H38" s="294" t="s">
        <v>427</v>
      </c>
      <c r="I38" s="294">
        <v>3800</v>
      </c>
      <c r="J38" s="294"/>
      <c r="K38" s="294"/>
      <c r="L38" s="294"/>
      <c r="M38" s="294">
        <v>0</v>
      </c>
      <c r="N38" s="294">
        <v>3800</v>
      </c>
      <c r="O38" s="294">
        <v>3800</v>
      </c>
      <c r="P38" s="294"/>
      <c r="Q38" s="294">
        <v>0</v>
      </c>
      <c r="R38" s="294"/>
      <c r="S38" s="294"/>
      <c r="T38" s="294"/>
      <c r="U38" s="294"/>
      <c r="V38" s="294"/>
      <c r="W38" s="294"/>
    </row>
    <row r="39" spans="1:23">
      <c r="A39" s="294"/>
      <c r="B39" s="300"/>
      <c r="C39" s="300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</row>
    <row r="40" spans="1:23">
      <c r="A40" s="294"/>
      <c r="B40" s="300"/>
      <c r="C40" s="300"/>
      <c r="D40" s="294" t="s">
        <v>274</v>
      </c>
      <c r="E40" s="294"/>
      <c r="F40" s="294"/>
      <c r="G40" s="294"/>
      <c r="H40" s="294"/>
      <c r="I40" s="294">
        <v>198944</v>
      </c>
      <c r="J40" s="294">
        <v>-60</v>
      </c>
      <c r="K40" s="294"/>
      <c r="L40" s="294">
        <v>-1547.8000000000002</v>
      </c>
      <c r="M40" s="294">
        <v>0</v>
      </c>
      <c r="N40" s="294">
        <v>197336.2</v>
      </c>
      <c r="O40" s="294">
        <v>51189.200000000004</v>
      </c>
      <c r="P40" s="294">
        <v>134540.20000000004</v>
      </c>
      <c r="Q40" s="294">
        <v>11606.8</v>
      </c>
      <c r="R40" s="294"/>
      <c r="S40" s="294"/>
      <c r="T40" s="294"/>
      <c r="U40" s="294"/>
      <c r="V40" s="294"/>
      <c r="W40" s="294"/>
    </row>
    <row r="41" spans="1:23">
      <c r="A41" s="294"/>
      <c r="B41" s="300"/>
      <c r="C41" s="300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</row>
    <row r="42" spans="1:23">
      <c r="A42" s="294"/>
      <c r="B42" s="300"/>
      <c r="C42" s="300"/>
      <c r="D42" s="294" t="s">
        <v>278</v>
      </c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</row>
    <row r="43" spans="1:23">
      <c r="A43" s="294" t="s">
        <v>28</v>
      </c>
      <c r="B43" s="300">
        <v>500</v>
      </c>
      <c r="C43" s="300">
        <v>649</v>
      </c>
      <c r="D43" s="294"/>
      <c r="E43" s="294" t="s">
        <v>62</v>
      </c>
      <c r="F43" s="294"/>
      <c r="G43" s="294" t="s">
        <v>74</v>
      </c>
      <c r="H43" s="294" t="s">
        <v>192</v>
      </c>
      <c r="I43" s="294">
        <v>500</v>
      </c>
      <c r="J43" s="294"/>
      <c r="K43" s="294"/>
      <c r="L43" s="294"/>
      <c r="M43" s="294">
        <v>0</v>
      </c>
      <c r="N43" s="294">
        <v>500</v>
      </c>
      <c r="O43" s="294">
        <v>0</v>
      </c>
      <c r="P43" s="294">
        <v>500</v>
      </c>
      <c r="Q43" s="294">
        <v>0</v>
      </c>
      <c r="R43" s="294"/>
      <c r="S43" s="294"/>
      <c r="T43" s="294"/>
      <c r="U43" s="294"/>
      <c r="V43" s="294"/>
      <c r="W43" s="294"/>
    </row>
    <row r="44" spans="1:23">
      <c r="A44" s="294" t="s">
        <v>28</v>
      </c>
      <c r="B44" s="300">
        <v>500</v>
      </c>
      <c r="C44" s="300">
        <v>652</v>
      </c>
      <c r="D44" s="294"/>
      <c r="E44" s="294" t="s">
        <v>64</v>
      </c>
      <c r="F44" s="294"/>
      <c r="G44" s="294" t="s">
        <v>74</v>
      </c>
      <c r="H44" s="294" t="s">
        <v>192</v>
      </c>
      <c r="I44" s="294">
        <v>1000</v>
      </c>
      <c r="J44" s="294"/>
      <c r="K44" s="294"/>
      <c r="L44" s="294">
        <v>-7</v>
      </c>
      <c r="M44" s="294">
        <v>0</v>
      </c>
      <c r="N44" s="294">
        <v>993</v>
      </c>
      <c r="O44" s="294">
        <v>0</v>
      </c>
      <c r="P44" s="294">
        <v>993</v>
      </c>
      <c r="Q44" s="294">
        <v>0</v>
      </c>
      <c r="R44" s="294"/>
      <c r="S44" s="294"/>
      <c r="T44" s="294"/>
      <c r="U44" s="294"/>
      <c r="V44" s="294"/>
      <c r="W44" s="294"/>
    </row>
    <row r="45" spans="1:23">
      <c r="A45" s="294" t="s">
        <v>113</v>
      </c>
      <c r="B45" s="300">
        <v>500</v>
      </c>
      <c r="C45" s="300" t="s">
        <v>120</v>
      </c>
      <c r="D45" s="294"/>
      <c r="E45" s="294" t="s">
        <v>123</v>
      </c>
      <c r="F45" s="294"/>
      <c r="G45" s="294" t="s">
        <v>130</v>
      </c>
      <c r="H45" s="294" t="s">
        <v>117</v>
      </c>
      <c r="I45" s="294">
        <v>500</v>
      </c>
      <c r="J45" s="294"/>
      <c r="K45" s="294"/>
      <c r="L45" s="294"/>
      <c r="M45" s="294">
        <v>0</v>
      </c>
      <c r="N45" s="294">
        <v>500</v>
      </c>
      <c r="O45" s="294">
        <v>0</v>
      </c>
      <c r="P45" s="294">
        <v>500</v>
      </c>
      <c r="Q45" s="294">
        <v>0</v>
      </c>
      <c r="R45" s="294"/>
      <c r="S45" s="294"/>
      <c r="T45" s="294"/>
      <c r="U45" s="294"/>
      <c r="V45" s="294"/>
      <c r="W45" s="294"/>
    </row>
    <row r="46" spans="1:23">
      <c r="A46" s="294" t="s">
        <v>113</v>
      </c>
      <c r="B46" s="300">
        <v>500</v>
      </c>
      <c r="C46" s="300" t="s">
        <v>121</v>
      </c>
      <c r="D46" s="294"/>
      <c r="E46" s="294" t="s">
        <v>124</v>
      </c>
      <c r="F46" s="294"/>
      <c r="G46" s="294" t="s">
        <v>130</v>
      </c>
      <c r="H46" s="294" t="s">
        <v>117</v>
      </c>
      <c r="I46" s="294">
        <v>2000</v>
      </c>
      <c r="J46" s="294"/>
      <c r="K46" s="294"/>
      <c r="L46" s="294"/>
      <c r="M46" s="294">
        <v>0</v>
      </c>
      <c r="N46" s="294">
        <v>2000</v>
      </c>
      <c r="O46" s="294">
        <v>0</v>
      </c>
      <c r="P46" s="294">
        <v>2000</v>
      </c>
      <c r="Q46" s="294">
        <v>0</v>
      </c>
      <c r="R46" s="294"/>
      <c r="S46" s="294"/>
      <c r="T46" s="294"/>
      <c r="U46" s="294"/>
      <c r="V46" s="294"/>
      <c r="W46" s="294"/>
    </row>
    <row r="47" spans="1:23">
      <c r="A47" s="294" t="s">
        <v>113</v>
      </c>
      <c r="B47" s="300">
        <v>500</v>
      </c>
      <c r="C47" s="300" t="s">
        <v>122</v>
      </c>
      <c r="D47" s="294"/>
      <c r="E47" s="294" t="s">
        <v>125</v>
      </c>
      <c r="F47" s="294"/>
      <c r="G47" s="294" t="s">
        <v>130</v>
      </c>
      <c r="H47" s="294" t="s">
        <v>117</v>
      </c>
      <c r="I47" s="294">
        <v>1000</v>
      </c>
      <c r="J47" s="294"/>
      <c r="K47" s="294"/>
      <c r="L47" s="294"/>
      <c r="M47" s="294">
        <v>0</v>
      </c>
      <c r="N47" s="294">
        <v>1000</v>
      </c>
      <c r="O47" s="294">
        <v>0</v>
      </c>
      <c r="P47" s="294">
        <v>1000</v>
      </c>
      <c r="Q47" s="294">
        <v>0</v>
      </c>
      <c r="R47" s="294"/>
      <c r="S47" s="294"/>
      <c r="T47" s="294"/>
      <c r="U47" s="294"/>
      <c r="V47" s="294"/>
      <c r="W47" s="294"/>
    </row>
    <row r="48" spans="1:23">
      <c r="A48" s="294" t="s">
        <v>141</v>
      </c>
      <c r="B48" s="300">
        <v>500</v>
      </c>
      <c r="C48" s="300" t="s">
        <v>172</v>
      </c>
      <c r="D48" s="294"/>
      <c r="E48" s="294" t="s">
        <v>175</v>
      </c>
      <c r="F48" s="294"/>
      <c r="G48" s="294" t="s">
        <v>201</v>
      </c>
      <c r="H48" s="294" t="s">
        <v>143</v>
      </c>
      <c r="I48" s="294">
        <v>500</v>
      </c>
      <c r="J48" s="294"/>
      <c r="K48" s="294"/>
      <c r="L48" s="294"/>
      <c r="M48" s="294">
        <v>0</v>
      </c>
      <c r="N48" s="294">
        <v>500</v>
      </c>
      <c r="O48" s="294">
        <v>35.6</v>
      </c>
      <c r="P48" s="294">
        <v>27.2</v>
      </c>
      <c r="Q48" s="294">
        <v>437.2</v>
      </c>
      <c r="R48" s="294"/>
      <c r="S48" s="294"/>
      <c r="T48" s="294"/>
      <c r="U48" s="294"/>
      <c r="V48" s="294"/>
      <c r="W48" s="294"/>
    </row>
    <row r="49" spans="1:23">
      <c r="A49" s="294" t="s">
        <v>141</v>
      </c>
      <c r="B49" s="300">
        <v>500</v>
      </c>
      <c r="C49" s="300" t="s">
        <v>173</v>
      </c>
      <c r="D49" s="294"/>
      <c r="E49" s="294" t="s">
        <v>176</v>
      </c>
      <c r="F49" s="294"/>
      <c r="G49" s="294" t="s">
        <v>201</v>
      </c>
      <c r="H49" s="294" t="s">
        <v>143</v>
      </c>
      <c r="I49" s="294">
        <v>1000</v>
      </c>
      <c r="J49" s="294"/>
      <c r="K49" s="294"/>
      <c r="L49" s="294"/>
      <c r="M49" s="294">
        <v>0</v>
      </c>
      <c r="N49" s="294">
        <v>1000</v>
      </c>
      <c r="O49" s="294">
        <v>6.9</v>
      </c>
      <c r="P49" s="294">
        <v>987.1</v>
      </c>
      <c r="Q49" s="294">
        <v>6</v>
      </c>
      <c r="R49" s="294"/>
      <c r="S49" s="294"/>
      <c r="T49" s="294"/>
      <c r="U49" s="294"/>
      <c r="V49" s="294"/>
      <c r="W49" s="294"/>
    </row>
    <row r="50" spans="1:23">
      <c r="A50" s="294" t="s">
        <v>141</v>
      </c>
      <c r="B50" s="300">
        <v>500</v>
      </c>
      <c r="C50" s="300" t="s">
        <v>174</v>
      </c>
      <c r="D50" s="294"/>
      <c r="E50" s="294" t="s">
        <v>177</v>
      </c>
      <c r="F50" s="294"/>
      <c r="G50" s="294" t="s">
        <v>201</v>
      </c>
      <c r="H50" s="294" t="s">
        <v>143</v>
      </c>
      <c r="I50" s="294">
        <v>300</v>
      </c>
      <c r="J50" s="294"/>
      <c r="K50" s="294"/>
      <c r="L50" s="294"/>
      <c r="M50" s="294">
        <v>0</v>
      </c>
      <c r="N50" s="294">
        <v>300</v>
      </c>
      <c r="O50" s="294">
        <v>3.9</v>
      </c>
      <c r="P50" s="294">
        <v>292.89999999999998</v>
      </c>
      <c r="Q50" s="294">
        <v>3.2000000000000455</v>
      </c>
      <c r="R50" s="294"/>
      <c r="S50" s="294"/>
      <c r="T50" s="294"/>
      <c r="U50" s="294"/>
      <c r="V50" s="294"/>
      <c r="W50" s="294"/>
    </row>
    <row r="51" spans="1:23">
      <c r="A51" s="294" t="s">
        <v>203</v>
      </c>
      <c r="B51" s="300">
        <v>500</v>
      </c>
      <c r="C51" s="300" t="s">
        <v>238</v>
      </c>
      <c r="D51" s="294"/>
      <c r="E51" s="294" t="s">
        <v>245</v>
      </c>
      <c r="F51" s="294"/>
      <c r="G51" s="294" t="s">
        <v>201</v>
      </c>
      <c r="H51" s="294" t="s">
        <v>202</v>
      </c>
      <c r="I51" s="294">
        <v>2000</v>
      </c>
      <c r="J51" s="294"/>
      <c r="K51" s="294"/>
      <c r="L51" s="294"/>
      <c r="M51" s="294">
        <v>0</v>
      </c>
      <c r="N51" s="294">
        <v>2000</v>
      </c>
      <c r="O51" s="294">
        <v>60.8</v>
      </c>
      <c r="P51" s="294">
        <v>1544</v>
      </c>
      <c r="Q51" s="294">
        <v>395.20000000000005</v>
      </c>
      <c r="R51" s="294"/>
      <c r="S51" s="294"/>
      <c r="T51" s="294"/>
      <c r="U51" s="294"/>
      <c r="V51" s="294"/>
      <c r="W51" s="294"/>
    </row>
    <row r="52" spans="1:23">
      <c r="A52" s="294" t="s">
        <v>203</v>
      </c>
      <c r="B52" s="300">
        <v>500</v>
      </c>
      <c r="C52" s="300" t="s">
        <v>239</v>
      </c>
      <c r="D52" s="294"/>
      <c r="E52" s="294" t="s">
        <v>246</v>
      </c>
      <c r="F52" s="294"/>
      <c r="G52" s="294" t="s">
        <v>201</v>
      </c>
      <c r="H52" s="294" t="s">
        <v>202</v>
      </c>
      <c r="I52" s="294">
        <v>1000</v>
      </c>
      <c r="J52" s="294"/>
      <c r="K52" s="294"/>
      <c r="L52" s="294"/>
      <c r="M52" s="294">
        <v>0</v>
      </c>
      <c r="N52" s="294">
        <v>1000</v>
      </c>
      <c r="O52" s="294">
        <v>0</v>
      </c>
      <c r="P52" s="294">
        <v>999.9</v>
      </c>
      <c r="Q52" s="294">
        <v>0.10000000000002274</v>
      </c>
      <c r="R52" s="294"/>
      <c r="S52" s="294"/>
      <c r="T52" s="294"/>
      <c r="U52" s="294"/>
      <c r="V52" s="294"/>
      <c r="W52" s="294"/>
    </row>
    <row r="53" spans="1:23">
      <c r="A53" s="294" t="s">
        <v>203</v>
      </c>
      <c r="B53" s="300">
        <v>500</v>
      </c>
      <c r="C53" s="300" t="s">
        <v>240</v>
      </c>
      <c r="D53" s="294"/>
      <c r="E53" s="294" t="s">
        <v>247</v>
      </c>
      <c r="F53" s="294"/>
      <c r="G53" s="294" t="s">
        <v>201</v>
      </c>
      <c r="H53" s="294" t="s">
        <v>202</v>
      </c>
      <c r="I53" s="294">
        <v>2000</v>
      </c>
      <c r="J53" s="294"/>
      <c r="K53" s="294"/>
      <c r="L53" s="294"/>
      <c r="M53" s="294">
        <v>0</v>
      </c>
      <c r="N53" s="294">
        <v>2000</v>
      </c>
      <c r="O53" s="294">
        <v>178.5</v>
      </c>
      <c r="P53" s="294">
        <v>1384.8</v>
      </c>
      <c r="Q53" s="294">
        <v>436.70000000000005</v>
      </c>
      <c r="R53" s="294"/>
      <c r="S53" s="294"/>
      <c r="T53" s="294"/>
      <c r="U53" s="294"/>
      <c r="V53" s="294"/>
      <c r="W53" s="294"/>
    </row>
    <row r="54" spans="1:23">
      <c r="A54" s="294" t="s">
        <v>263</v>
      </c>
      <c r="B54" s="300">
        <v>500</v>
      </c>
      <c r="C54" s="300" t="s">
        <v>335</v>
      </c>
      <c r="D54" s="294"/>
      <c r="E54" s="294" t="s">
        <v>339</v>
      </c>
      <c r="F54" s="294"/>
      <c r="G54" s="294" t="s">
        <v>295</v>
      </c>
      <c r="H54" s="294" t="s">
        <v>296</v>
      </c>
      <c r="I54" s="294">
        <v>500</v>
      </c>
      <c r="J54" s="294"/>
      <c r="K54" s="294"/>
      <c r="L54" s="294"/>
      <c r="M54" s="294">
        <v>500</v>
      </c>
      <c r="N54" s="294"/>
      <c r="O54" s="294"/>
      <c r="P54" s="294"/>
      <c r="Q54" s="294">
        <v>500</v>
      </c>
      <c r="R54" s="294"/>
      <c r="S54" s="294"/>
      <c r="T54" s="294"/>
      <c r="U54" s="294"/>
      <c r="V54" s="294"/>
      <c r="W54" s="294"/>
    </row>
    <row r="55" spans="1:23">
      <c r="A55" s="294" t="s">
        <v>263</v>
      </c>
      <c r="B55" s="300">
        <v>500</v>
      </c>
      <c r="C55" s="300" t="s">
        <v>336</v>
      </c>
      <c r="D55" s="294"/>
      <c r="E55" s="294" t="s">
        <v>340</v>
      </c>
      <c r="F55" s="294"/>
      <c r="G55" s="294" t="s">
        <v>295</v>
      </c>
      <c r="H55" s="294" t="s">
        <v>296</v>
      </c>
      <c r="I55" s="294">
        <v>1000</v>
      </c>
      <c r="J55" s="294"/>
      <c r="K55" s="294"/>
      <c r="L55" s="294"/>
      <c r="M55" s="294">
        <v>0</v>
      </c>
      <c r="N55" s="294">
        <v>1000</v>
      </c>
      <c r="O55" s="294"/>
      <c r="P55" s="294"/>
      <c r="Q55" s="294">
        <v>1000</v>
      </c>
      <c r="R55" s="294"/>
      <c r="S55" s="294"/>
      <c r="T55" s="294"/>
      <c r="U55" s="294"/>
      <c r="V55" s="294"/>
      <c r="W55" s="294"/>
    </row>
    <row r="56" spans="1:23">
      <c r="A56" s="294" t="s">
        <v>263</v>
      </c>
      <c r="B56" s="300">
        <v>500</v>
      </c>
      <c r="C56" s="300" t="s">
        <v>337</v>
      </c>
      <c r="D56" s="294"/>
      <c r="E56" s="294" t="s">
        <v>341</v>
      </c>
      <c r="F56" s="294"/>
      <c r="G56" s="294" t="s">
        <v>295</v>
      </c>
      <c r="H56" s="294" t="s">
        <v>296</v>
      </c>
      <c r="I56" s="294">
        <v>4000</v>
      </c>
      <c r="J56" s="294"/>
      <c r="K56" s="294"/>
      <c r="L56" s="294"/>
      <c r="M56" s="294">
        <v>0</v>
      </c>
      <c r="N56" s="294">
        <v>4000</v>
      </c>
      <c r="O56" s="294">
        <v>83.8</v>
      </c>
      <c r="P56" s="294">
        <v>1647.1</v>
      </c>
      <c r="Q56" s="294">
        <v>2269.1</v>
      </c>
      <c r="R56" s="294"/>
      <c r="S56" s="294"/>
      <c r="T56" s="294"/>
      <c r="U56" s="294"/>
      <c r="V56" s="294"/>
      <c r="W56" s="294"/>
    </row>
    <row r="57" spans="1:23">
      <c r="A57" s="294" t="s">
        <v>263</v>
      </c>
      <c r="B57" s="300">
        <v>500</v>
      </c>
      <c r="C57" s="300" t="s">
        <v>338</v>
      </c>
      <c r="D57" s="294"/>
      <c r="E57" s="294" t="s">
        <v>342</v>
      </c>
      <c r="F57" s="294"/>
      <c r="G57" s="294" t="s">
        <v>295</v>
      </c>
      <c r="H57" s="294" t="s">
        <v>296</v>
      </c>
      <c r="I57" s="294">
        <v>1000</v>
      </c>
      <c r="J57" s="294"/>
      <c r="K57" s="294"/>
      <c r="L57" s="294"/>
      <c r="M57" s="294">
        <v>0</v>
      </c>
      <c r="N57" s="294">
        <v>1000</v>
      </c>
      <c r="O57" s="294">
        <v>3.2</v>
      </c>
      <c r="P57" s="294">
        <v>30.4</v>
      </c>
      <c r="Q57" s="294">
        <v>966.4</v>
      </c>
      <c r="R57" s="294"/>
      <c r="S57" s="294"/>
      <c r="T57" s="294"/>
      <c r="U57" s="294"/>
      <c r="V57" s="294"/>
      <c r="W57" s="294"/>
    </row>
    <row r="58" spans="1:23">
      <c r="A58" s="294"/>
      <c r="B58" s="300"/>
      <c r="C58" s="300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</row>
    <row r="59" spans="1:23">
      <c r="A59" s="294"/>
      <c r="B59" s="300"/>
      <c r="C59" s="300"/>
      <c r="D59" s="294" t="s">
        <v>430</v>
      </c>
      <c r="E59" s="294"/>
      <c r="F59" s="294"/>
      <c r="G59" s="294"/>
      <c r="H59" s="294"/>
      <c r="I59" s="294">
        <v>18300</v>
      </c>
      <c r="J59" s="294">
        <v>0</v>
      </c>
      <c r="K59" s="294"/>
      <c r="L59" s="294">
        <v>-7</v>
      </c>
      <c r="M59" s="294">
        <v>500</v>
      </c>
      <c r="N59" s="294">
        <v>17793</v>
      </c>
      <c r="O59" s="294">
        <v>372.7</v>
      </c>
      <c r="P59" s="294">
        <v>11906.4</v>
      </c>
      <c r="Q59" s="294">
        <v>6013.9</v>
      </c>
      <c r="R59" s="294"/>
      <c r="S59" s="294"/>
      <c r="T59" s="294"/>
      <c r="U59" s="294"/>
      <c r="V59" s="294"/>
      <c r="W59" s="294"/>
    </row>
    <row r="60" spans="1:23">
      <c r="A60" s="294"/>
      <c r="B60" s="300"/>
      <c r="C60" s="300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</row>
    <row r="61" spans="1:23">
      <c r="A61" s="294"/>
      <c r="B61" s="300"/>
      <c r="C61" s="300"/>
      <c r="D61" s="294" t="s">
        <v>32</v>
      </c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</row>
    <row r="62" spans="1:23">
      <c r="A62" s="294" t="s">
        <v>28</v>
      </c>
      <c r="B62" s="300">
        <v>500</v>
      </c>
      <c r="C62" s="300">
        <v>338</v>
      </c>
      <c r="D62" s="294"/>
      <c r="E62" s="294" t="s">
        <v>56</v>
      </c>
      <c r="F62" s="294"/>
      <c r="G62" s="294" t="s">
        <v>74</v>
      </c>
      <c r="H62" s="294" t="s">
        <v>29</v>
      </c>
      <c r="I62" s="294">
        <v>1000</v>
      </c>
      <c r="J62" s="294"/>
      <c r="K62" s="294"/>
      <c r="L62" s="294">
        <v>-1.5</v>
      </c>
      <c r="M62" s="294">
        <v>0</v>
      </c>
      <c r="N62" s="294">
        <v>998.5</v>
      </c>
      <c r="O62" s="294">
        <v>0</v>
      </c>
      <c r="P62" s="294">
        <v>998.5</v>
      </c>
      <c r="Q62" s="294">
        <v>0</v>
      </c>
      <c r="R62" s="294"/>
      <c r="S62" s="294"/>
      <c r="T62" s="294"/>
      <c r="U62" s="294"/>
      <c r="V62" s="294"/>
      <c r="W62" s="294"/>
    </row>
    <row r="63" spans="1:23">
      <c r="A63" s="294" t="s">
        <v>77</v>
      </c>
      <c r="B63" s="300">
        <v>500</v>
      </c>
      <c r="C63" s="300">
        <v>339</v>
      </c>
      <c r="D63" s="294"/>
      <c r="E63" s="294" t="s">
        <v>82</v>
      </c>
      <c r="F63" s="294"/>
      <c r="G63" s="294" t="s">
        <v>129</v>
      </c>
      <c r="H63" s="294" t="s">
        <v>99</v>
      </c>
      <c r="I63" s="294">
        <v>750</v>
      </c>
      <c r="J63" s="294"/>
      <c r="K63" s="294" t="s">
        <v>50</v>
      </c>
      <c r="L63" s="294"/>
      <c r="M63" s="294">
        <v>0</v>
      </c>
      <c r="N63" s="294">
        <v>750</v>
      </c>
      <c r="O63" s="294">
        <v>0</v>
      </c>
      <c r="P63" s="294">
        <v>750</v>
      </c>
      <c r="Q63" s="294">
        <v>0</v>
      </c>
      <c r="R63" s="294"/>
      <c r="S63" s="294"/>
      <c r="T63" s="294"/>
      <c r="U63" s="294"/>
      <c r="V63" s="294"/>
      <c r="W63" s="294"/>
    </row>
    <row r="64" spans="1:23">
      <c r="A64" s="294" t="s">
        <v>77</v>
      </c>
      <c r="B64" s="300">
        <v>500</v>
      </c>
      <c r="C64" s="300">
        <v>340</v>
      </c>
      <c r="D64" s="294"/>
      <c r="E64" s="294" t="s">
        <v>83</v>
      </c>
      <c r="F64" s="294"/>
      <c r="G64" s="294" t="s">
        <v>101</v>
      </c>
      <c r="H64" s="294" t="s">
        <v>81</v>
      </c>
      <c r="I64" s="294">
        <v>1200</v>
      </c>
      <c r="J64" s="294"/>
      <c r="K64" s="294"/>
      <c r="L64" s="294"/>
      <c r="M64" s="294">
        <v>0</v>
      </c>
      <c r="N64" s="294">
        <v>1200</v>
      </c>
      <c r="O64" s="294">
        <v>0</v>
      </c>
      <c r="P64" s="294">
        <v>1200</v>
      </c>
      <c r="Q64" s="294">
        <v>0</v>
      </c>
      <c r="R64" s="294"/>
      <c r="S64" s="294"/>
      <c r="T64" s="294"/>
      <c r="U64" s="294"/>
      <c r="V64" s="294"/>
      <c r="W64" s="294"/>
    </row>
    <row r="65" spans="1:23">
      <c r="A65" s="294" t="s">
        <v>141</v>
      </c>
      <c r="B65" s="300">
        <v>500</v>
      </c>
      <c r="C65" s="300">
        <v>341</v>
      </c>
      <c r="D65" s="294"/>
      <c r="E65" s="294" t="s">
        <v>148</v>
      </c>
      <c r="F65" s="294"/>
      <c r="G65" s="294" t="s">
        <v>201</v>
      </c>
      <c r="H65" s="294" t="s">
        <v>143</v>
      </c>
      <c r="I65" s="294">
        <v>2000</v>
      </c>
      <c r="J65" s="294"/>
      <c r="K65" s="294"/>
      <c r="L65" s="294"/>
      <c r="M65" s="294">
        <v>0</v>
      </c>
      <c r="N65" s="294">
        <v>2000</v>
      </c>
      <c r="O65" s="294">
        <v>0</v>
      </c>
      <c r="P65" s="294">
        <v>2000</v>
      </c>
      <c r="Q65" s="294">
        <v>0</v>
      </c>
      <c r="R65" s="294"/>
      <c r="S65" s="294"/>
      <c r="T65" s="294"/>
      <c r="U65" s="294"/>
      <c r="V65" s="294"/>
      <c r="W65" s="294"/>
    </row>
    <row r="66" spans="1:23">
      <c r="A66" s="294" t="s">
        <v>141</v>
      </c>
      <c r="B66" s="300">
        <v>500</v>
      </c>
      <c r="C66" s="300">
        <v>342</v>
      </c>
      <c r="D66" s="294"/>
      <c r="E66" s="294" t="s">
        <v>149</v>
      </c>
      <c r="F66" s="294"/>
      <c r="G66" s="294" t="s">
        <v>201</v>
      </c>
      <c r="H66" s="294" t="s">
        <v>143</v>
      </c>
      <c r="I66" s="294">
        <v>1000</v>
      </c>
      <c r="J66" s="294"/>
      <c r="K66" s="294"/>
      <c r="L66" s="294"/>
      <c r="M66" s="294">
        <v>0</v>
      </c>
      <c r="N66" s="294">
        <v>1000</v>
      </c>
      <c r="O66" s="294">
        <v>0</v>
      </c>
      <c r="P66" s="294">
        <v>1000</v>
      </c>
      <c r="Q66" s="294">
        <v>0</v>
      </c>
      <c r="R66" s="294"/>
      <c r="S66" s="294"/>
      <c r="T66" s="294"/>
      <c r="U66" s="294"/>
      <c r="V66" s="294"/>
      <c r="W66" s="294"/>
    </row>
    <row r="67" spans="1:23">
      <c r="A67" s="294" t="s">
        <v>141</v>
      </c>
      <c r="B67" s="300">
        <v>500</v>
      </c>
      <c r="C67" s="300">
        <v>343</v>
      </c>
      <c r="D67" s="294"/>
      <c r="E67" s="294" t="s">
        <v>150</v>
      </c>
      <c r="F67" s="294"/>
      <c r="G67" s="294" t="s">
        <v>201</v>
      </c>
      <c r="H67" s="294" t="s">
        <v>143</v>
      </c>
      <c r="I67" s="294">
        <v>1500</v>
      </c>
      <c r="J67" s="294"/>
      <c r="K67" s="294"/>
      <c r="L67" s="294"/>
      <c r="M67" s="294">
        <v>0</v>
      </c>
      <c r="N67" s="294">
        <v>1500</v>
      </c>
      <c r="O67" s="294">
        <v>77.2</v>
      </c>
      <c r="P67" s="294">
        <v>1422.8</v>
      </c>
      <c r="Q67" s="294">
        <v>0</v>
      </c>
      <c r="R67" s="294"/>
      <c r="S67" s="294"/>
      <c r="T67" s="294"/>
      <c r="U67" s="294"/>
      <c r="V67" s="294"/>
      <c r="W67" s="294"/>
    </row>
    <row r="68" spans="1:23">
      <c r="A68" s="294" t="s">
        <v>141</v>
      </c>
      <c r="B68" s="300">
        <v>500</v>
      </c>
      <c r="C68" s="300">
        <v>344</v>
      </c>
      <c r="D68" s="294"/>
      <c r="E68" s="294" t="s">
        <v>147</v>
      </c>
      <c r="F68" s="294"/>
      <c r="G68" s="294" t="s">
        <v>201</v>
      </c>
      <c r="H68" s="294" t="s">
        <v>143</v>
      </c>
      <c r="I68" s="294">
        <v>300</v>
      </c>
      <c r="J68" s="294"/>
      <c r="K68" s="294"/>
      <c r="L68" s="294"/>
      <c r="M68" s="294">
        <v>0</v>
      </c>
      <c r="N68" s="294">
        <v>300</v>
      </c>
      <c r="O68" s="294">
        <v>0</v>
      </c>
      <c r="P68" s="294">
        <v>300</v>
      </c>
      <c r="Q68" s="294">
        <v>0</v>
      </c>
      <c r="R68" s="294"/>
      <c r="S68" s="294"/>
      <c r="T68" s="294"/>
      <c r="U68" s="294"/>
      <c r="V68" s="294"/>
      <c r="W68" s="294"/>
    </row>
    <row r="69" spans="1:23">
      <c r="A69" s="294" t="s">
        <v>203</v>
      </c>
      <c r="B69" s="300">
        <v>500</v>
      </c>
      <c r="C69" s="300">
        <v>345</v>
      </c>
      <c r="D69" s="294"/>
      <c r="E69" s="294" t="s">
        <v>204</v>
      </c>
      <c r="F69" s="294"/>
      <c r="G69" s="294" t="s">
        <v>201</v>
      </c>
      <c r="H69" s="294" t="s">
        <v>202</v>
      </c>
      <c r="I69" s="294">
        <v>1000</v>
      </c>
      <c r="J69" s="294"/>
      <c r="K69" s="294"/>
      <c r="L69" s="294"/>
      <c r="M69" s="294">
        <v>0</v>
      </c>
      <c r="N69" s="294">
        <v>1000</v>
      </c>
      <c r="O69" s="294">
        <v>514.79999999999995</v>
      </c>
      <c r="P69" s="294">
        <v>476.8</v>
      </c>
      <c r="Q69" s="294">
        <v>8.4000000000000341</v>
      </c>
      <c r="R69" s="294"/>
      <c r="S69" s="294"/>
      <c r="T69" s="294"/>
      <c r="U69" s="294"/>
      <c r="V69" s="294"/>
      <c r="W69" s="294"/>
    </row>
    <row r="70" spans="1:23">
      <c r="A70" s="294" t="s">
        <v>203</v>
      </c>
      <c r="B70" s="300">
        <v>500</v>
      </c>
      <c r="C70" s="300">
        <v>346</v>
      </c>
      <c r="D70" s="294"/>
      <c r="E70" s="294" t="s">
        <v>262</v>
      </c>
      <c r="F70" s="294"/>
      <c r="G70" s="294" t="s">
        <v>201</v>
      </c>
      <c r="H70" s="294" t="s">
        <v>202</v>
      </c>
      <c r="I70" s="294">
        <v>7000</v>
      </c>
      <c r="J70" s="294">
        <v>-6976</v>
      </c>
      <c r="K70" s="294"/>
      <c r="L70" s="294"/>
      <c r="M70" s="294">
        <v>24</v>
      </c>
      <c r="N70" s="294"/>
      <c r="O70" s="294"/>
      <c r="P70" s="294"/>
      <c r="Q70" s="294">
        <v>24</v>
      </c>
      <c r="R70" s="294"/>
      <c r="S70" s="294" t="s">
        <v>290</v>
      </c>
      <c r="T70" s="294"/>
      <c r="U70" s="294"/>
      <c r="V70" s="294"/>
      <c r="W70" s="294"/>
    </row>
    <row r="71" spans="1:23">
      <c r="A71" s="294" t="s">
        <v>203</v>
      </c>
      <c r="B71" s="300">
        <v>500</v>
      </c>
      <c r="C71" s="300">
        <v>347</v>
      </c>
      <c r="D71" s="294"/>
      <c r="E71" s="294" t="s">
        <v>206</v>
      </c>
      <c r="F71" s="294"/>
      <c r="G71" s="294" t="s">
        <v>201</v>
      </c>
      <c r="H71" s="294" t="s">
        <v>202</v>
      </c>
      <c r="I71" s="294">
        <v>4000</v>
      </c>
      <c r="J71" s="294"/>
      <c r="K71" s="294"/>
      <c r="L71" s="294"/>
      <c r="M71" s="294">
        <v>0</v>
      </c>
      <c r="N71" s="294">
        <v>4000</v>
      </c>
      <c r="O71" s="294">
        <v>57.9</v>
      </c>
      <c r="P71" s="294">
        <v>3927.5</v>
      </c>
      <c r="Q71" s="294">
        <v>14.599999999999909</v>
      </c>
      <c r="R71" s="294"/>
      <c r="S71" s="294"/>
      <c r="T71" s="294"/>
      <c r="U71" s="294"/>
      <c r="V71" s="294"/>
      <c r="W71" s="294"/>
    </row>
    <row r="72" spans="1:23">
      <c r="A72" s="294" t="s">
        <v>203</v>
      </c>
      <c r="B72" s="300">
        <v>500</v>
      </c>
      <c r="C72" s="300">
        <v>348</v>
      </c>
      <c r="D72" s="294"/>
      <c r="E72" s="294" t="s">
        <v>207</v>
      </c>
      <c r="F72" s="294"/>
      <c r="G72" s="294" t="s">
        <v>201</v>
      </c>
      <c r="H72" s="294" t="s">
        <v>202</v>
      </c>
      <c r="I72" s="294">
        <v>1000</v>
      </c>
      <c r="J72" s="294">
        <v>0</v>
      </c>
      <c r="K72" s="294" t="s">
        <v>271</v>
      </c>
      <c r="L72" s="294"/>
      <c r="M72" s="294">
        <v>0</v>
      </c>
      <c r="N72" s="294">
        <v>1000</v>
      </c>
      <c r="O72" s="294">
        <v>0</v>
      </c>
      <c r="P72" s="294">
        <v>1000</v>
      </c>
      <c r="Q72" s="294">
        <v>0</v>
      </c>
      <c r="R72" s="294"/>
      <c r="S72" s="294"/>
      <c r="T72" s="294"/>
      <c r="U72" s="294"/>
      <c r="V72" s="294"/>
      <c r="W72" s="294"/>
    </row>
    <row r="73" spans="1:23">
      <c r="A73" s="294" t="s">
        <v>203</v>
      </c>
      <c r="B73" s="300">
        <v>500</v>
      </c>
      <c r="C73" s="300">
        <v>349</v>
      </c>
      <c r="D73" s="294"/>
      <c r="E73" s="294" t="s">
        <v>205</v>
      </c>
      <c r="F73" s="294"/>
      <c r="G73" s="294" t="s">
        <v>201</v>
      </c>
      <c r="H73" s="294" t="s">
        <v>202</v>
      </c>
      <c r="I73" s="294"/>
      <c r="J73" s="294">
        <v>6976</v>
      </c>
      <c r="K73" s="294"/>
      <c r="L73" s="294"/>
      <c r="M73" s="294">
        <v>0</v>
      </c>
      <c r="N73" s="294">
        <v>6976</v>
      </c>
      <c r="O73" s="294">
        <v>0</v>
      </c>
      <c r="P73" s="294">
        <v>6976</v>
      </c>
      <c r="Q73" s="294">
        <v>0</v>
      </c>
      <c r="R73" s="294"/>
      <c r="S73" s="294"/>
      <c r="T73" s="294"/>
      <c r="U73" s="294"/>
      <c r="V73" s="294"/>
      <c r="W73" s="294"/>
    </row>
    <row r="74" spans="1:23">
      <c r="A74" s="294" t="s">
        <v>263</v>
      </c>
      <c r="B74" s="300">
        <v>500</v>
      </c>
      <c r="C74" s="300">
        <v>350</v>
      </c>
      <c r="D74" s="294"/>
      <c r="E74" s="294" t="s">
        <v>299</v>
      </c>
      <c r="F74" s="294"/>
      <c r="G74" s="294" t="s">
        <v>295</v>
      </c>
      <c r="H74" s="294" t="s">
        <v>296</v>
      </c>
      <c r="I74" s="294">
        <v>3000</v>
      </c>
      <c r="J74" s="294"/>
      <c r="K74" s="294"/>
      <c r="L74" s="294"/>
      <c r="M74" s="294">
        <v>0</v>
      </c>
      <c r="N74" s="294">
        <v>3000</v>
      </c>
      <c r="O74" s="294">
        <v>19.2</v>
      </c>
      <c r="P74" s="294">
        <v>11.4</v>
      </c>
      <c r="Q74" s="294">
        <v>2969.4</v>
      </c>
      <c r="R74" s="294"/>
      <c r="S74" s="294"/>
      <c r="T74" s="294"/>
      <c r="U74" s="294"/>
      <c r="V74" s="294"/>
      <c r="W74" s="294"/>
    </row>
    <row r="75" spans="1:23">
      <c r="A75" s="294" t="s">
        <v>263</v>
      </c>
      <c r="B75" s="300">
        <v>500</v>
      </c>
      <c r="C75" s="300">
        <v>351</v>
      </c>
      <c r="D75" s="294"/>
      <c r="E75" s="294" t="s">
        <v>300</v>
      </c>
      <c r="F75" s="294"/>
      <c r="G75" s="294" t="s">
        <v>295</v>
      </c>
      <c r="H75" s="294" t="s">
        <v>296</v>
      </c>
      <c r="I75" s="294">
        <v>3000</v>
      </c>
      <c r="J75" s="294"/>
      <c r="K75" s="294"/>
      <c r="L75" s="294"/>
      <c r="M75" s="294">
        <v>0</v>
      </c>
      <c r="N75" s="294">
        <v>3000</v>
      </c>
      <c r="O75" s="294">
        <v>1067.9000000000001</v>
      </c>
      <c r="P75" s="294">
        <v>958.8</v>
      </c>
      <c r="Q75" s="294">
        <v>973.3</v>
      </c>
      <c r="R75" s="294"/>
      <c r="S75" s="294"/>
      <c r="T75" s="294"/>
      <c r="U75" s="294"/>
      <c r="V75" s="294"/>
      <c r="W75" s="294"/>
    </row>
    <row r="76" spans="1:23">
      <c r="A76" s="294" t="s">
        <v>263</v>
      </c>
      <c r="B76" s="300">
        <v>500</v>
      </c>
      <c r="C76" s="300">
        <v>352</v>
      </c>
      <c r="D76" s="294"/>
      <c r="E76" s="294" t="s">
        <v>301</v>
      </c>
      <c r="F76" s="294"/>
      <c r="G76" s="294" t="s">
        <v>295</v>
      </c>
      <c r="H76" s="294" t="s">
        <v>296</v>
      </c>
      <c r="I76" s="294">
        <v>1000</v>
      </c>
      <c r="J76" s="294"/>
      <c r="K76" s="294"/>
      <c r="L76" s="294"/>
      <c r="M76" s="294">
        <v>0</v>
      </c>
      <c r="N76" s="294">
        <v>1000</v>
      </c>
      <c r="O76" s="294">
        <v>109.1</v>
      </c>
      <c r="P76" s="294">
        <v>669.5</v>
      </c>
      <c r="Q76" s="294">
        <v>221.39999999999998</v>
      </c>
      <c r="R76" s="294"/>
      <c r="S76" s="294"/>
      <c r="T76" s="294"/>
      <c r="U76" s="294"/>
      <c r="V76" s="294"/>
      <c r="W76" s="294"/>
    </row>
    <row r="77" spans="1:23">
      <c r="A77" s="294" t="s">
        <v>263</v>
      </c>
      <c r="B77" s="300">
        <v>500</v>
      </c>
      <c r="C77" s="300">
        <v>353</v>
      </c>
      <c r="D77" s="294"/>
      <c r="E77" s="294" t="s">
        <v>302</v>
      </c>
      <c r="F77" s="294"/>
      <c r="G77" s="294" t="s">
        <v>295</v>
      </c>
      <c r="H77" s="294" t="s">
        <v>296</v>
      </c>
      <c r="I77" s="294">
        <v>500</v>
      </c>
      <c r="J77" s="294"/>
      <c r="K77" s="294"/>
      <c r="L77" s="294"/>
      <c r="M77" s="294">
        <v>0</v>
      </c>
      <c r="N77" s="294">
        <v>500</v>
      </c>
      <c r="O77" s="294">
        <v>286.60000000000002</v>
      </c>
      <c r="P77" s="294"/>
      <c r="Q77" s="294">
        <v>213.39999999999998</v>
      </c>
      <c r="R77" s="294"/>
      <c r="S77" s="294"/>
      <c r="T77" s="294"/>
      <c r="U77" s="294"/>
      <c r="V77" s="294"/>
      <c r="W77" s="294"/>
    </row>
    <row r="78" spans="1:23">
      <c r="A78" s="294"/>
      <c r="B78" s="300"/>
      <c r="C78" s="300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1:23">
      <c r="A79" s="294"/>
      <c r="B79" s="300"/>
      <c r="C79" s="300"/>
      <c r="D79" s="294" t="s">
        <v>275</v>
      </c>
      <c r="E79" s="294"/>
      <c r="F79" s="294"/>
      <c r="G79" s="294"/>
      <c r="H79" s="294"/>
      <c r="I79" s="294">
        <v>28250</v>
      </c>
      <c r="J79" s="294">
        <v>0</v>
      </c>
      <c r="K79" s="294"/>
      <c r="L79" s="294">
        <v>-1.5</v>
      </c>
      <c r="M79" s="294">
        <v>24</v>
      </c>
      <c r="N79" s="294">
        <v>28224.5</v>
      </c>
      <c r="O79" s="294">
        <v>2132.6999999999998</v>
      </c>
      <c r="P79" s="294">
        <v>21691.3</v>
      </c>
      <c r="Q79" s="294">
        <v>4424.4999999999991</v>
      </c>
      <c r="R79" s="294"/>
      <c r="S79" s="294"/>
      <c r="T79" s="294"/>
      <c r="U79" s="294"/>
      <c r="V79" s="294"/>
      <c r="W79" s="294"/>
    </row>
    <row r="80" spans="1:23">
      <c r="A80" s="294"/>
      <c r="B80" s="300"/>
      <c r="C80" s="300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1:23">
      <c r="A81" s="294"/>
      <c r="B81" s="300"/>
      <c r="C81" s="300"/>
      <c r="D81" s="294" t="s">
        <v>373</v>
      </c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1:23">
      <c r="A82" s="294"/>
      <c r="B82" s="300"/>
      <c r="C82" s="300"/>
      <c r="D82" s="294"/>
      <c r="E82" s="294" t="s">
        <v>33</v>
      </c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1:23">
      <c r="A83" s="294" t="s">
        <v>28</v>
      </c>
      <c r="B83" s="300">
        <v>500</v>
      </c>
      <c r="C83" s="300">
        <v>443</v>
      </c>
      <c r="D83" s="294"/>
      <c r="E83" s="294" t="s">
        <v>57</v>
      </c>
      <c r="F83" s="294"/>
      <c r="G83" s="294" t="s">
        <v>74</v>
      </c>
      <c r="H83" s="294" t="s">
        <v>192</v>
      </c>
      <c r="I83" s="294">
        <v>1900</v>
      </c>
      <c r="J83" s="294"/>
      <c r="K83" s="294"/>
      <c r="L83" s="294">
        <v>-87.4</v>
      </c>
      <c r="M83" s="294">
        <v>-87.400000000000091</v>
      </c>
      <c r="N83" s="294">
        <v>1900</v>
      </c>
      <c r="O83" s="294">
        <v>0</v>
      </c>
      <c r="P83" s="294">
        <v>1812.6</v>
      </c>
      <c r="Q83" s="294">
        <v>0</v>
      </c>
      <c r="R83" s="294"/>
      <c r="S83" s="294"/>
      <c r="T83" s="294"/>
      <c r="U83" s="294"/>
      <c r="V83" s="294"/>
      <c r="W83" s="294"/>
    </row>
    <row r="84" spans="1:23">
      <c r="A84" s="294" t="s">
        <v>28</v>
      </c>
      <c r="B84" s="300">
        <v>500</v>
      </c>
      <c r="C84" s="300">
        <v>444</v>
      </c>
      <c r="D84" s="294"/>
      <c r="E84" s="294" t="s">
        <v>58</v>
      </c>
      <c r="F84" s="294"/>
      <c r="G84" s="294" t="s">
        <v>74</v>
      </c>
      <c r="H84" s="294" t="s">
        <v>192</v>
      </c>
      <c r="I84" s="294">
        <v>1000</v>
      </c>
      <c r="J84" s="294">
        <v>-8.8000000000000007</v>
      </c>
      <c r="K84" s="294" t="s">
        <v>108</v>
      </c>
      <c r="L84" s="294"/>
      <c r="M84" s="294">
        <v>0</v>
      </c>
      <c r="N84" s="294">
        <v>991.2</v>
      </c>
      <c r="O84" s="294">
        <v>0</v>
      </c>
      <c r="P84" s="294">
        <v>991.2</v>
      </c>
      <c r="Q84" s="294">
        <v>0</v>
      </c>
      <c r="R84" s="294"/>
      <c r="S84" s="294"/>
      <c r="T84" s="294"/>
      <c r="U84" s="294"/>
      <c r="V84" s="294"/>
      <c r="W84" s="294"/>
    </row>
    <row r="85" spans="1:23">
      <c r="A85" s="294" t="s">
        <v>28</v>
      </c>
      <c r="B85" s="300">
        <v>500</v>
      </c>
      <c r="C85" s="300">
        <v>445</v>
      </c>
      <c r="D85" s="294"/>
      <c r="E85" s="294" t="s">
        <v>59</v>
      </c>
      <c r="F85" s="294"/>
      <c r="G85" s="294" t="s">
        <v>74</v>
      </c>
      <c r="H85" s="294" t="s">
        <v>192</v>
      </c>
      <c r="I85" s="294">
        <v>1500</v>
      </c>
      <c r="J85" s="294"/>
      <c r="K85" s="294"/>
      <c r="L85" s="294">
        <v>-2.9</v>
      </c>
      <c r="M85" s="294">
        <v>0</v>
      </c>
      <c r="N85" s="294">
        <v>1497.1</v>
      </c>
      <c r="O85" s="294">
        <v>0</v>
      </c>
      <c r="P85" s="294">
        <v>1497.1</v>
      </c>
      <c r="Q85" s="294">
        <v>0</v>
      </c>
      <c r="R85" s="294"/>
      <c r="S85" s="294"/>
      <c r="T85" s="294"/>
      <c r="U85" s="294"/>
      <c r="V85" s="294"/>
      <c r="W85" s="294"/>
    </row>
    <row r="86" spans="1:23">
      <c r="A86" s="294" t="s">
        <v>28</v>
      </c>
      <c r="B86" s="300">
        <v>500</v>
      </c>
      <c r="C86" s="300">
        <v>446</v>
      </c>
      <c r="D86" s="294"/>
      <c r="E86" s="294" t="s">
        <v>34</v>
      </c>
      <c r="F86" s="294"/>
      <c r="G86" s="294" t="s">
        <v>74</v>
      </c>
      <c r="H86" s="294" t="s">
        <v>192</v>
      </c>
      <c r="I86" s="294">
        <v>500</v>
      </c>
      <c r="J86" s="294"/>
      <c r="K86" s="294"/>
      <c r="L86" s="294">
        <v>-3.2</v>
      </c>
      <c r="M86" s="294">
        <v>0</v>
      </c>
      <c r="N86" s="294">
        <v>496.8</v>
      </c>
      <c r="O86" s="294">
        <v>0</v>
      </c>
      <c r="P86" s="294">
        <v>496.8</v>
      </c>
      <c r="Q86" s="294">
        <v>0</v>
      </c>
      <c r="R86" s="294"/>
      <c r="S86" s="294"/>
      <c r="T86" s="294"/>
      <c r="U86" s="294"/>
      <c r="V86" s="294"/>
      <c r="W86" s="294"/>
    </row>
    <row r="87" spans="1:23">
      <c r="A87" s="294" t="s">
        <v>28</v>
      </c>
      <c r="B87" s="300">
        <v>500</v>
      </c>
      <c r="C87" s="300">
        <v>447</v>
      </c>
      <c r="D87" s="294"/>
      <c r="E87" s="294" t="s">
        <v>35</v>
      </c>
      <c r="F87" s="294"/>
      <c r="G87" s="294" t="s">
        <v>74</v>
      </c>
      <c r="H87" s="294" t="s">
        <v>192</v>
      </c>
      <c r="I87" s="294">
        <v>2017</v>
      </c>
      <c r="J87" s="294">
        <v>-100</v>
      </c>
      <c r="K87" s="294" t="s">
        <v>140</v>
      </c>
      <c r="L87" s="294">
        <v>-4.5</v>
      </c>
      <c r="M87" s="294">
        <v>0</v>
      </c>
      <c r="N87" s="294">
        <v>1912.5</v>
      </c>
      <c r="O87" s="294">
        <v>0</v>
      </c>
      <c r="P87" s="294">
        <v>1912.5</v>
      </c>
      <c r="Q87" s="294">
        <v>0</v>
      </c>
      <c r="R87" s="294"/>
      <c r="S87" s="294"/>
      <c r="T87" s="294"/>
      <c r="U87" s="294"/>
      <c r="V87" s="294"/>
      <c r="W87" s="294"/>
    </row>
    <row r="88" spans="1:23">
      <c r="A88" s="294" t="s">
        <v>28</v>
      </c>
      <c r="B88" s="300">
        <v>500</v>
      </c>
      <c r="C88" s="300">
        <v>448</v>
      </c>
      <c r="D88" s="294"/>
      <c r="E88" s="294" t="s">
        <v>36</v>
      </c>
      <c r="F88" s="294"/>
      <c r="G88" s="294" t="s">
        <v>74</v>
      </c>
      <c r="H88" s="294" t="s">
        <v>192</v>
      </c>
      <c r="I88" s="294">
        <v>1000</v>
      </c>
      <c r="J88" s="294"/>
      <c r="K88" s="294"/>
      <c r="L88" s="294">
        <v>-0.1</v>
      </c>
      <c r="M88" s="294">
        <v>0</v>
      </c>
      <c r="N88" s="294">
        <v>999.9</v>
      </c>
      <c r="O88" s="294">
        <v>0</v>
      </c>
      <c r="P88" s="294">
        <v>999.9</v>
      </c>
      <c r="Q88" s="294">
        <v>0</v>
      </c>
      <c r="R88" s="294"/>
      <c r="S88" s="294"/>
      <c r="T88" s="294"/>
      <c r="U88" s="294"/>
      <c r="V88" s="294"/>
      <c r="W88" s="294"/>
    </row>
    <row r="89" spans="1:23">
      <c r="A89" s="294" t="s">
        <v>77</v>
      </c>
      <c r="B89" s="300">
        <v>500</v>
      </c>
      <c r="C89" s="300">
        <v>449</v>
      </c>
      <c r="D89" s="294"/>
      <c r="E89" s="294" t="s">
        <v>84</v>
      </c>
      <c r="F89" s="294"/>
      <c r="G89" s="294" t="s">
        <v>74</v>
      </c>
      <c r="H89" s="294" t="s">
        <v>99</v>
      </c>
      <c r="I89" s="294">
        <v>500</v>
      </c>
      <c r="J89" s="294"/>
      <c r="K89" s="294" t="s">
        <v>50</v>
      </c>
      <c r="L89" s="294"/>
      <c r="M89" s="294">
        <v>0</v>
      </c>
      <c r="N89" s="294">
        <v>500</v>
      </c>
      <c r="O89" s="294">
        <v>0</v>
      </c>
      <c r="P89" s="294">
        <v>500</v>
      </c>
      <c r="Q89" s="294">
        <v>0</v>
      </c>
      <c r="R89" s="294"/>
      <c r="S89" s="294"/>
      <c r="T89" s="294"/>
      <c r="U89" s="294"/>
      <c r="V89" s="294"/>
      <c r="W89" s="294"/>
    </row>
    <row r="90" spans="1:23">
      <c r="A90" s="294" t="s">
        <v>77</v>
      </c>
      <c r="B90" s="300">
        <v>500</v>
      </c>
      <c r="C90" s="300">
        <v>450</v>
      </c>
      <c r="D90" s="294"/>
      <c r="E90" s="294" t="s">
        <v>85</v>
      </c>
      <c r="F90" s="294"/>
      <c r="G90" s="294" t="s">
        <v>129</v>
      </c>
      <c r="H90" s="294" t="s">
        <v>99</v>
      </c>
      <c r="I90" s="294">
        <v>500</v>
      </c>
      <c r="J90" s="294"/>
      <c r="K90" s="294" t="s">
        <v>50</v>
      </c>
      <c r="L90" s="294"/>
      <c r="M90" s="294">
        <v>0</v>
      </c>
      <c r="N90" s="294">
        <v>500</v>
      </c>
      <c r="O90" s="294"/>
      <c r="P90" s="294">
        <v>500</v>
      </c>
      <c r="Q90" s="294">
        <v>0</v>
      </c>
      <c r="R90" s="294"/>
      <c r="S90" s="294"/>
      <c r="T90" s="294"/>
      <c r="U90" s="294"/>
      <c r="V90" s="294"/>
      <c r="W90" s="294"/>
    </row>
    <row r="91" spans="1:23">
      <c r="A91" s="294" t="s">
        <v>77</v>
      </c>
      <c r="B91" s="300">
        <v>500</v>
      </c>
      <c r="C91" s="300">
        <v>451</v>
      </c>
      <c r="D91" s="294"/>
      <c r="E91" s="294" t="s">
        <v>86</v>
      </c>
      <c r="F91" s="294"/>
      <c r="G91" s="294" t="s">
        <v>101</v>
      </c>
      <c r="H91" s="294" t="s">
        <v>81</v>
      </c>
      <c r="I91" s="294">
        <v>23500</v>
      </c>
      <c r="J91" s="294">
        <v>-32</v>
      </c>
      <c r="K91" s="294" t="s">
        <v>108</v>
      </c>
      <c r="L91" s="294">
        <v>-32.799999999999997</v>
      </c>
      <c r="M91" s="294">
        <v>0</v>
      </c>
      <c r="N91" s="294">
        <v>23435.200000000001</v>
      </c>
      <c r="O91" s="294">
        <v>0</v>
      </c>
      <c r="P91" s="294">
        <v>23435.200000000001</v>
      </c>
      <c r="Q91" s="294">
        <v>0</v>
      </c>
      <c r="R91" s="294"/>
      <c r="S91" s="294"/>
      <c r="T91" s="294"/>
      <c r="U91" s="294"/>
      <c r="V91" s="294"/>
      <c r="W91" s="294"/>
    </row>
    <row r="92" spans="1:23">
      <c r="A92" s="294" t="s">
        <v>113</v>
      </c>
      <c r="B92" s="300">
        <v>500</v>
      </c>
      <c r="C92" s="300">
        <v>452</v>
      </c>
      <c r="D92" s="294"/>
      <c r="E92" s="294" t="s">
        <v>118</v>
      </c>
      <c r="F92" s="294"/>
      <c r="G92" s="294" t="s">
        <v>130</v>
      </c>
      <c r="H92" s="294" t="s">
        <v>117</v>
      </c>
      <c r="I92" s="294">
        <v>1000</v>
      </c>
      <c r="J92" s="294"/>
      <c r="K92" s="294"/>
      <c r="L92" s="294"/>
      <c r="M92" s="294">
        <v>0</v>
      </c>
      <c r="N92" s="294">
        <v>1000</v>
      </c>
      <c r="O92" s="294">
        <v>0</v>
      </c>
      <c r="P92" s="294">
        <v>1000</v>
      </c>
      <c r="Q92" s="294">
        <v>0</v>
      </c>
      <c r="R92" s="294"/>
      <c r="S92" s="294"/>
      <c r="T92" s="294"/>
      <c r="U92" s="294"/>
      <c r="V92" s="294"/>
      <c r="W92" s="294"/>
    </row>
    <row r="93" spans="1:23">
      <c r="A93" s="294" t="s">
        <v>141</v>
      </c>
      <c r="B93" s="300">
        <v>500</v>
      </c>
      <c r="C93" s="300">
        <v>453</v>
      </c>
      <c r="D93" s="294"/>
      <c r="E93" s="294" t="s">
        <v>151</v>
      </c>
      <c r="F93" s="294"/>
      <c r="G93" s="294" t="s">
        <v>201</v>
      </c>
      <c r="H93" s="294" t="s">
        <v>143</v>
      </c>
      <c r="I93" s="294">
        <v>2000</v>
      </c>
      <c r="J93" s="294"/>
      <c r="K93" s="294"/>
      <c r="L93" s="294"/>
      <c r="M93" s="294">
        <v>0</v>
      </c>
      <c r="N93" s="294">
        <v>2000</v>
      </c>
      <c r="O93" s="294">
        <v>0</v>
      </c>
      <c r="P93" s="294">
        <v>2000</v>
      </c>
      <c r="Q93" s="294">
        <v>0</v>
      </c>
      <c r="R93" s="294"/>
      <c r="S93" s="294"/>
      <c r="T93" s="294"/>
      <c r="U93" s="294"/>
      <c r="V93" s="294"/>
      <c r="W93" s="294"/>
    </row>
    <row r="94" spans="1:23">
      <c r="A94" s="294" t="s">
        <v>141</v>
      </c>
      <c r="B94" s="300">
        <v>500</v>
      </c>
      <c r="C94" s="300">
        <v>454</v>
      </c>
      <c r="D94" s="294"/>
      <c r="E94" s="294" t="s">
        <v>152</v>
      </c>
      <c r="F94" s="294"/>
      <c r="G94" s="294" t="s">
        <v>201</v>
      </c>
      <c r="H94" s="294" t="s">
        <v>143</v>
      </c>
      <c r="I94" s="294">
        <v>500</v>
      </c>
      <c r="J94" s="294"/>
      <c r="K94" s="294"/>
      <c r="L94" s="294"/>
      <c r="M94" s="294">
        <v>0</v>
      </c>
      <c r="N94" s="294">
        <v>500</v>
      </c>
      <c r="O94" s="294">
        <v>0</v>
      </c>
      <c r="P94" s="294">
        <v>500</v>
      </c>
      <c r="Q94" s="294">
        <v>0</v>
      </c>
      <c r="R94" s="294"/>
      <c r="S94" s="294"/>
      <c r="T94" s="294"/>
      <c r="U94" s="294"/>
      <c r="V94" s="294"/>
      <c r="W94" s="294"/>
    </row>
    <row r="95" spans="1:23">
      <c r="A95" s="294" t="s">
        <v>141</v>
      </c>
      <c r="B95" s="300">
        <v>500</v>
      </c>
      <c r="C95" s="300">
        <v>455</v>
      </c>
      <c r="D95" s="294"/>
      <c r="E95" s="294" t="s">
        <v>153</v>
      </c>
      <c r="F95" s="294"/>
      <c r="G95" s="294" t="s">
        <v>201</v>
      </c>
      <c r="H95" s="294" t="s">
        <v>143</v>
      </c>
      <c r="I95" s="294">
        <v>1500</v>
      </c>
      <c r="J95" s="294"/>
      <c r="K95" s="294"/>
      <c r="L95" s="294"/>
      <c r="M95" s="294">
        <v>0</v>
      </c>
      <c r="N95" s="294">
        <v>1500</v>
      </c>
      <c r="O95" s="294">
        <v>8</v>
      </c>
      <c r="P95" s="294">
        <v>1491.9</v>
      </c>
      <c r="Q95" s="294">
        <v>9.9999999999909051E-2</v>
      </c>
      <c r="R95" s="294"/>
      <c r="S95" s="294"/>
      <c r="T95" s="294"/>
      <c r="U95" s="294"/>
      <c r="V95" s="294"/>
      <c r="W95" s="294"/>
    </row>
    <row r="96" spans="1:23">
      <c r="A96" s="294" t="s">
        <v>141</v>
      </c>
      <c r="B96" s="300">
        <v>500</v>
      </c>
      <c r="C96" s="300">
        <v>456</v>
      </c>
      <c r="D96" s="294"/>
      <c r="E96" s="294" t="s">
        <v>154</v>
      </c>
      <c r="F96" s="294"/>
      <c r="G96" s="294" t="s">
        <v>201</v>
      </c>
      <c r="H96" s="294" t="s">
        <v>143</v>
      </c>
      <c r="I96" s="294">
        <v>300</v>
      </c>
      <c r="J96" s="294"/>
      <c r="K96" s="294"/>
      <c r="L96" s="294"/>
      <c r="M96" s="294">
        <v>0</v>
      </c>
      <c r="N96" s="294">
        <v>300</v>
      </c>
      <c r="O96" s="294">
        <v>195</v>
      </c>
      <c r="P96" s="294">
        <v>105</v>
      </c>
      <c r="Q96" s="294">
        <v>0</v>
      </c>
      <c r="R96" s="294"/>
      <c r="S96" s="294"/>
      <c r="T96" s="294"/>
      <c r="U96" s="294"/>
      <c r="V96" s="294"/>
      <c r="W96" s="294"/>
    </row>
    <row r="97" spans="1:23">
      <c r="A97" s="294" t="s">
        <v>203</v>
      </c>
      <c r="B97" s="300">
        <v>500</v>
      </c>
      <c r="C97" s="300">
        <v>457</v>
      </c>
      <c r="D97" s="294"/>
      <c r="E97" s="294" t="s">
        <v>208</v>
      </c>
      <c r="F97" s="294"/>
      <c r="G97" s="294" t="s">
        <v>201</v>
      </c>
      <c r="H97" s="294" t="s">
        <v>202</v>
      </c>
      <c r="I97" s="294">
        <v>3000</v>
      </c>
      <c r="J97" s="294"/>
      <c r="K97" s="294"/>
      <c r="L97" s="294"/>
      <c r="M97" s="294">
        <v>0</v>
      </c>
      <c r="N97" s="294">
        <v>3000</v>
      </c>
      <c r="O97" s="294">
        <v>55.9</v>
      </c>
      <c r="P97" s="294">
        <v>2693</v>
      </c>
      <c r="Q97" s="294">
        <v>251.09999999999991</v>
      </c>
      <c r="R97" s="294"/>
      <c r="S97" s="294"/>
      <c r="T97" s="294"/>
      <c r="U97" s="294"/>
      <c r="V97" s="294"/>
      <c r="W97" s="294"/>
    </row>
    <row r="98" spans="1:23">
      <c r="A98" s="294" t="s">
        <v>203</v>
      </c>
      <c r="B98" s="300">
        <v>500</v>
      </c>
      <c r="C98" s="300">
        <v>458</v>
      </c>
      <c r="D98" s="294"/>
      <c r="E98" s="294" t="s">
        <v>209</v>
      </c>
      <c r="F98" s="294"/>
      <c r="G98" s="294" t="s">
        <v>201</v>
      </c>
      <c r="H98" s="294" t="s">
        <v>202</v>
      </c>
      <c r="I98" s="294">
        <v>2975</v>
      </c>
      <c r="J98" s="294">
        <v>4.5519144009631418E-14</v>
      </c>
      <c r="K98" s="294"/>
      <c r="L98" s="294"/>
      <c r="M98" s="294">
        <v>0</v>
      </c>
      <c r="N98" s="294">
        <v>2975</v>
      </c>
      <c r="O98" s="294">
        <v>565.29999999999995</v>
      </c>
      <c r="P98" s="294">
        <v>2301.1999999999998</v>
      </c>
      <c r="Q98" s="294">
        <v>108.5</v>
      </c>
      <c r="R98" s="294"/>
      <c r="S98" s="294"/>
      <c r="T98" s="294"/>
      <c r="U98" s="294"/>
      <c r="V98" s="294"/>
      <c r="W98" s="294"/>
    </row>
    <row r="99" spans="1:23">
      <c r="A99" s="294" t="s">
        <v>203</v>
      </c>
      <c r="B99" s="300">
        <v>500</v>
      </c>
      <c r="C99" s="300">
        <v>459</v>
      </c>
      <c r="D99" s="294"/>
      <c r="E99" s="294" t="s">
        <v>210</v>
      </c>
      <c r="F99" s="294"/>
      <c r="G99" s="294" t="s">
        <v>201</v>
      </c>
      <c r="H99" s="294" t="s">
        <v>202</v>
      </c>
      <c r="I99" s="294">
        <v>25</v>
      </c>
      <c r="J99" s="294"/>
      <c r="K99" s="294"/>
      <c r="L99" s="294"/>
      <c r="M99" s="294">
        <v>0</v>
      </c>
      <c r="N99" s="294">
        <v>25</v>
      </c>
      <c r="O99" s="294">
        <v>0.6</v>
      </c>
      <c r="P99" s="294">
        <v>14.9</v>
      </c>
      <c r="Q99" s="294">
        <v>9.4999999999999982</v>
      </c>
      <c r="R99" s="294"/>
      <c r="S99" s="294"/>
      <c r="T99" s="294"/>
      <c r="U99" s="294"/>
      <c r="V99" s="294"/>
      <c r="W99" s="294"/>
    </row>
    <row r="100" spans="1:23">
      <c r="A100" s="294" t="s">
        <v>203</v>
      </c>
      <c r="B100" s="300">
        <v>500</v>
      </c>
      <c r="C100" s="300">
        <v>460</v>
      </c>
      <c r="D100" s="294"/>
      <c r="E100" s="294" t="s">
        <v>211</v>
      </c>
      <c r="F100" s="294"/>
      <c r="G100" s="294" t="s">
        <v>201</v>
      </c>
      <c r="H100" s="294" t="s">
        <v>202</v>
      </c>
      <c r="I100" s="294">
        <v>1500</v>
      </c>
      <c r="J100" s="294">
        <v>0</v>
      </c>
      <c r="K100" s="294" t="s">
        <v>271</v>
      </c>
      <c r="L100" s="294"/>
      <c r="M100" s="294">
        <v>0</v>
      </c>
      <c r="N100" s="294">
        <v>1500</v>
      </c>
      <c r="O100" s="294">
        <v>22.6</v>
      </c>
      <c r="P100" s="294">
        <v>1477.2</v>
      </c>
      <c r="Q100" s="294">
        <v>0.20000000000004547</v>
      </c>
      <c r="R100" s="294"/>
      <c r="S100" s="294"/>
      <c r="T100" s="294"/>
      <c r="U100" s="294"/>
      <c r="V100" s="294"/>
      <c r="W100" s="294"/>
    </row>
    <row r="101" spans="1:23">
      <c r="A101" s="294" t="s">
        <v>203</v>
      </c>
      <c r="B101" s="300">
        <v>500</v>
      </c>
      <c r="C101" s="300">
        <v>461</v>
      </c>
      <c r="D101" s="294"/>
      <c r="E101" s="294" t="s">
        <v>212</v>
      </c>
      <c r="F101" s="294"/>
      <c r="G101" s="294" t="s">
        <v>201</v>
      </c>
      <c r="H101" s="294" t="s">
        <v>202</v>
      </c>
      <c r="I101" s="294">
        <v>1500</v>
      </c>
      <c r="J101" s="294"/>
      <c r="K101" s="294"/>
      <c r="L101" s="294"/>
      <c r="M101" s="294">
        <v>0</v>
      </c>
      <c r="N101" s="294">
        <v>1500</v>
      </c>
      <c r="O101" s="294">
        <v>448.6</v>
      </c>
      <c r="P101" s="294">
        <v>1051.4000000000001</v>
      </c>
      <c r="Q101" s="294">
        <v>0</v>
      </c>
      <c r="R101" s="294"/>
      <c r="S101" s="294"/>
      <c r="T101" s="294"/>
      <c r="U101" s="294"/>
      <c r="V101" s="294"/>
      <c r="W101" s="294"/>
    </row>
    <row r="102" spans="1:23">
      <c r="A102" s="294" t="s">
        <v>203</v>
      </c>
      <c r="B102" s="300">
        <v>500</v>
      </c>
      <c r="C102" s="300">
        <v>462</v>
      </c>
      <c r="D102" s="294"/>
      <c r="E102" s="294" t="s">
        <v>213</v>
      </c>
      <c r="F102" s="294"/>
      <c r="G102" s="294" t="s">
        <v>201</v>
      </c>
      <c r="H102" s="294" t="s">
        <v>202</v>
      </c>
      <c r="I102" s="294">
        <v>1700</v>
      </c>
      <c r="J102" s="294"/>
      <c r="K102" s="294"/>
      <c r="L102" s="294"/>
      <c r="M102" s="294">
        <v>0</v>
      </c>
      <c r="N102" s="294">
        <v>1700</v>
      </c>
      <c r="O102" s="294">
        <v>8.3000000000000007</v>
      </c>
      <c r="P102" s="294">
        <v>1688.3</v>
      </c>
      <c r="Q102" s="294">
        <v>3.4000000000000909</v>
      </c>
      <c r="R102" s="294"/>
      <c r="S102" s="294"/>
      <c r="T102" s="294"/>
      <c r="U102" s="294"/>
      <c r="V102" s="294"/>
      <c r="W102" s="294"/>
    </row>
    <row r="103" spans="1:23">
      <c r="A103" s="294" t="s">
        <v>203</v>
      </c>
      <c r="B103" s="300">
        <v>500</v>
      </c>
      <c r="C103" s="300">
        <v>463</v>
      </c>
      <c r="D103" s="294"/>
      <c r="E103" s="294" t="s">
        <v>214</v>
      </c>
      <c r="F103" s="294"/>
      <c r="G103" s="294" t="s">
        <v>201</v>
      </c>
      <c r="H103" s="294" t="s">
        <v>202</v>
      </c>
      <c r="I103" s="294">
        <v>150</v>
      </c>
      <c r="J103" s="294"/>
      <c r="K103" s="294"/>
      <c r="L103" s="294"/>
      <c r="M103" s="294">
        <v>0</v>
      </c>
      <c r="N103" s="294">
        <v>150</v>
      </c>
      <c r="O103" s="294">
        <v>0</v>
      </c>
      <c r="P103" s="294">
        <v>150</v>
      </c>
      <c r="Q103" s="294">
        <v>0</v>
      </c>
      <c r="R103" s="294"/>
      <c r="S103" s="294"/>
      <c r="T103" s="294"/>
      <c r="U103" s="294"/>
      <c r="V103" s="294"/>
      <c r="W103" s="294"/>
    </row>
    <row r="104" spans="1:23">
      <c r="A104" s="294" t="s">
        <v>203</v>
      </c>
      <c r="B104" s="300">
        <v>500</v>
      </c>
      <c r="C104" s="300">
        <v>464</v>
      </c>
      <c r="D104" s="294"/>
      <c r="E104" s="294" t="s">
        <v>215</v>
      </c>
      <c r="F104" s="294"/>
      <c r="G104" s="294" t="s">
        <v>201</v>
      </c>
      <c r="H104" s="294" t="s">
        <v>202</v>
      </c>
      <c r="I104" s="294">
        <v>150</v>
      </c>
      <c r="J104" s="294"/>
      <c r="K104" s="294"/>
      <c r="L104" s="294"/>
      <c r="M104" s="294">
        <v>0</v>
      </c>
      <c r="N104" s="294">
        <v>150</v>
      </c>
      <c r="O104" s="294">
        <v>0</v>
      </c>
      <c r="P104" s="294">
        <v>150</v>
      </c>
      <c r="Q104" s="294">
        <v>0</v>
      </c>
      <c r="R104" s="294"/>
      <c r="S104" s="294"/>
      <c r="T104" s="294"/>
      <c r="U104" s="294"/>
      <c r="V104" s="294"/>
      <c r="W104" s="294"/>
    </row>
    <row r="105" spans="1:23">
      <c r="A105" s="294" t="s">
        <v>263</v>
      </c>
      <c r="B105" s="300">
        <v>500</v>
      </c>
      <c r="C105" s="300">
        <v>465</v>
      </c>
      <c r="D105" s="294"/>
      <c r="E105" s="294" t="s">
        <v>303</v>
      </c>
      <c r="F105" s="294"/>
      <c r="G105" s="294" t="s">
        <v>295</v>
      </c>
      <c r="H105" s="294" t="s">
        <v>296</v>
      </c>
      <c r="I105" s="294">
        <v>16441</v>
      </c>
      <c r="J105" s="294"/>
      <c r="K105" s="294"/>
      <c r="L105" s="294"/>
      <c r="M105" s="294">
        <v>0</v>
      </c>
      <c r="N105" s="294">
        <v>16441</v>
      </c>
      <c r="O105" s="294">
        <v>3325.9</v>
      </c>
      <c r="P105" s="294">
        <v>3994.4</v>
      </c>
      <c r="Q105" s="294">
        <v>9120.7000000000007</v>
      </c>
      <c r="R105" s="294"/>
      <c r="S105" s="294"/>
      <c r="T105" s="294"/>
      <c r="U105" s="294"/>
      <c r="V105" s="294"/>
      <c r="W105" s="294"/>
    </row>
    <row r="106" spans="1:23">
      <c r="A106" s="294" t="s">
        <v>263</v>
      </c>
      <c r="B106" s="300">
        <v>500</v>
      </c>
      <c r="C106" s="300">
        <v>466</v>
      </c>
      <c r="D106" s="294"/>
      <c r="E106" s="294" t="s">
        <v>304</v>
      </c>
      <c r="F106" s="294"/>
      <c r="G106" s="294" t="s">
        <v>295</v>
      </c>
      <c r="H106" s="294" t="s">
        <v>296</v>
      </c>
      <c r="I106" s="294">
        <v>2400</v>
      </c>
      <c r="J106" s="294"/>
      <c r="K106" s="294"/>
      <c r="L106" s="294"/>
      <c r="M106" s="294">
        <v>0</v>
      </c>
      <c r="N106" s="294">
        <v>2400</v>
      </c>
      <c r="O106" s="294">
        <v>12.2</v>
      </c>
      <c r="P106" s="294">
        <v>1014.7</v>
      </c>
      <c r="Q106" s="294">
        <v>1373.1000000000001</v>
      </c>
      <c r="R106" s="294"/>
      <c r="S106" s="294"/>
      <c r="T106" s="294"/>
      <c r="U106" s="294"/>
      <c r="V106" s="294"/>
      <c r="W106" s="294"/>
    </row>
    <row r="107" spans="1:23">
      <c r="A107" s="294" t="s">
        <v>263</v>
      </c>
      <c r="B107" s="300">
        <v>500</v>
      </c>
      <c r="C107" s="300">
        <v>467</v>
      </c>
      <c r="D107" s="294"/>
      <c r="E107" s="294" t="s">
        <v>305</v>
      </c>
      <c r="F107" s="294"/>
      <c r="G107" s="294" t="s">
        <v>295</v>
      </c>
      <c r="H107" s="294" t="s">
        <v>296</v>
      </c>
      <c r="I107" s="294">
        <v>200</v>
      </c>
      <c r="J107" s="294"/>
      <c r="K107" s="294"/>
      <c r="L107" s="294"/>
      <c r="M107" s="294">
        <v>0</v>
      </c>
      <c r="N107" s="294">
        <v>200</v>
      </c>
      <c r="O107" s="294">
        <v>200</v>
      </c>
      <c r="P107" s="294"/>
      <c r="Q107" s="294">
        <v>0</v>
      </c>
      <c r="R107" s="294"/>
      <c r="S107" s="294"/>
      <c r="T107" s="294"/>
      <c r="U107" s="294"/>
      <c r="V107" s="294"/>
      <c r="W107" s="294"/>
    </row>
    <row r="108" spans="1:23">
      <c r="A108" s="294" t="s">
        <v>263</v>
      </c>
      <c r="B108" s="300">
        <v>500</v>
      </c>
      <c r="C108" s="300">
        <v>468</v>
      </c>
      <c r="D108" s="294"/>
      <c r="E108" s="294" t="s">
        <v>306</v>
      </c>
      <c r="F108" s="294"/>
      <c r="G108" s="294" t="s">
        <v>295</v>
      </c>
      <c r="H108" s="294" t="s">
        <v>296</v>
      </c>
      <c r="I108" s="294">
        <v>1600</v>
      </c>
      <c r="J108" s="294"/>
      <c r="K108" s="294"/>
      <c r="L108" s="294"/>
      <c r="M108" s="294">
        <v>0</v>
      </c>
      <c r="N108" s="294">
        <v>1600</v>
      </c>
      <c r="O108" s="294">
        <v>33.4</v>
      </c>
      <c r="P108" s="294">
        <v>35.9</v>
      </c>
      <c r="Q108" s="294">
        <v>1530.6999999999998</v>
      </c>
      <c r="R108" s="294"/>
      <c r="S108" s="294"/>
      <c r="T108" s="294"/>
      <c r="U108" s="294"/>
      <c r="V108" s="294"/>
      <c r="W108" s="294"/>
    </row>
    <row r="109" spans="1:23">
      <c r="A109" s="294" t="s">
        <v>263</v>
      </c>
      <c r="B109" s="300">
        <v>500</v>
      </c>
      <c r="C109" s="300">
        <v>469</v>
      </c>
      <c r="D109" s="294"/>
      <c r="E109" s="294" t="s">
        <v>345</v>
      </c>
      <c r="F109" s="294"/>
      <c r="G109" s="294" t="s">
        <v>295</v>
      </c>
      <c r="H109" s="294" t="s">
        <v>296</v>
      </c>
      <c r="I109" s="294">
        <v>500</v>
      </c>
      <c r="J109" s="294"/>
      <c r="K109" s="294"/>
      <c r="L109" s="294"/>
      <c r="M109" s="294">
        <v>0</v>
      </c>
      <c r="N109" s="294">
        <v>500</v>
      </c>
      <c r="O109" s="294"/>
      <c r="P109" s="294">
        <v>500</v>
      </c>
      <c r="Q109" s="294">
        <v>0</v>
      </c>
      <c r="R109" s="294"/>
      <c r="S109" s="294"/>
      <c r="T109" s="294"/>
      <c r="U109" s="294"/>
      <c r="V109" s="294"/>
      <c r="W109" s="294"/>
    </row>
    <row r="110" spans="1:23">
      <c r="A110" s="294" t="s">
        <v>263</v>
      </c>
      <c r="B110" s="300">
        <v>500</v>
      </c>
      <c r="C110" s="300">
        <v>470</v>
      </c>
      <c r="D110" s="294"/>
      <c r="E110" s="294" t="s">
        <v>307</v>
      </c>
      <c r="F110" s="294"/>
      <c r="G110" s="294" t="s">
        <v>295</v>
      </c>
      <c r="H110" s="294" t="s">
        <v>296</v>
      </c>
      <c r="I110" s="294">
        <v>290</v>
      </c>
      <c r="J110" s="294"/>
      <c r="K110" s="294"/>
      <c r="L110" s="294"/>
      <c r="M110" s="294">
        <v>0</v>
      </c>
      <c r="N110" s="294">
        <v>290</v>
      </c>
      <c r="O110" s="294">
        <v>6.4</v>
      </c>
      <c r="P110" s="294">
        <v>176.1</v>
      </c>
      <c r="Q110" s="294">
        <v>107.50000000000003</v>
      </c>
      <c r="R110" s="294"/>
      <c r="S110" s="294"/>
      <c r="T110" s="294"/>
      <c r="U110" s="294"/>
      <c r="V110" s="294"/>
      <c r="W110" s="294"/>
    </row>
    <row r="111" spans="1:23">
      <c r="A111" s="294" t="s">
        <v>263</v>
      </c>
      <c r="B111" s="300">
        <v>500</v>
      </c>
      <c r="C111" s="300">
        <v>471</v>
      </c>
      <c r="D111" s="294"/>
      <c r="E111" s="294" t="s">
        <v>308</v>
      </c>
      <c r="F111" s="294"/>
      <c r="G111" s="294" t="s">
        <v>295</v>
      </c>
      <c r="H111" s="294" t="s">
        <v>296</v>
      </c>
      <c r="I111" s="294">
        <v>255</v>
      </c>
      <c r="J111" s="294"/>
      <c r="K111" s="294"/>
      <c r="L111" s="294"/>
      <c r="M111" s="294">
        <v>0</v>
      </c>
      <c r="N111" s="294">
        <v>255</v>
      </c>
      <c r="O111" s="294">
        <v>15.3</v>
      </c>
      <c r="P111" s="294">
        <v>101.8</v>
      </c>
      <c r="Q111" s="294">
        <v>137.89999999999998</v>
      </c>
      <c r="R111" s="294"/>
      <c r="S111" s="294"/>
      <c r="T111" s="294"/>
      <c r="U111" s="294"/>
      <c r="V111" s="294"/>
      <c r="W111" s="294"/>
    </row>
    <row r="112" spans="1:23">
      <c r="A112" s="294" t="s">
        <v>263</v>
      </c>
      <c r="B112" s="300">
        <v>500</v>
      </c>
      <c r="C112" s="300">
        <v>472</v>
      </c>
      <c r="D112" s="294"/>
      <c r="E112" s="294" t="s">
        <v>358</v>
      </c>
      <c r="F112" s="294"/>
      <c r="G112" s="294" t="s">
        <v>295</v>
      </c>
      <c r="H112" s="294" t="s">
        <v>359</v>
      </c>
      <c r="I112" s="294">
        <v>20000</v>
      </c>
      <c r="J112" s="294"/>
      <c r="K112" s="294"/>
      <c r="L112" s="294"/>
      <c r="M112" s="294">
        <v>20000</v>
      </c>
      <c r="N112" s="294"/>
      <c r="O112" s="294"/>
      <c r="P112" s="294"/>
      <c r="Q112" s="294">
        <v>20000</v>
      </c>
      <c r="R112" s="294"/>
      <c r="S112" s="294"/>
      <c r="T112" s="294"/>
      <c r="U112" s="294"/>
      <c r="V112" s="294"/>
      <c r="W112" s="294"/>
    </row>
    <row r="113" spans="1:23">
      <c r="A113" s="294"/>
      <c r="B113" s="300"/>
      <c r="C113" s="300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1:23">
      <c r="A114" s="294"/>
      <c r="B114" s="300"/>
      <c r="C114" s="300"/>
      <c r="D114" s="294" t="s">
        <v>431</v>
      </c>
      <c r="E114" s="294"/>
      <c r="F114" s="294"/>
      <c r="G114" s="294"/>
      <c r="H114" s="294"/>
      <c r="I114" s="294">
        <v>90403</v>
      </c>
      <c r="J114" s="294">
        <v>-140.79999999999995</v>
      </c>
      <c r="K114" s="294"/>
      <c r="L114" s="294">
        <v>-130.9</v>
      </c>
      <c r="M114" s="294">
        <v>19912.599999999999</v>
      </c>
      <c r="N114" s="294">
        <v>70218.7</v>
      </c>
      <c r="O114" s="294">
        <v>4897.4999999999991</v>
      </c>
      <c r="P114" s="294">
        <v>52591.100000000006</v>
      </c>
      <c r="Q114" s="294">
        <v>32642.699999999997</v>
      </c>
      <c r="R114" s="294"/>
      <c r="S114" s="294"/>
      <c r="T114" s="294"/>
      <c r="U114" s="294"/>
      <c r="V114" s="294"/>
      <c r="W114" s="294"/>
    </row>
    <row r="115" spans="1:23">
      <c r="A115" s="294"/>
      <c r="B115" s="300"/>
      <c r="C115" s="300"/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1:23">
      <c r="A116" s="294"/>
      <c r="B116" s="300"/>
      <c r="C116" s="300"/>
      <c r="D116" s="294" t="s">
        <v>373</v>
      </c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1:23">
      <c r="A117" s="294"/>
      <c r="B117" s="300"/>
      <c r="C117" s="300"/>
      <c r="D117" s="294"/>
      <c r="E117" s="294" t="s">
        <v>37</v>
      </c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1:23">
      <c r="A118" s="294" t="s">
        <v>28</v>
      </c>
      <c r="B118" s="300">
        <v>500</v>
      </c>
      <c r="C118" s="300">
        <v>547</v>
      </c>
      <c r="D118" s="294"/>
      <c r="E118" s="294" t="s">
        <v>38</v>
      </c>
      <c r="F118" s="294"/>
      <c r="G118" s="294" t="s">
        <v>74</v>
      </c>
      <c r="H118" s="294" t="s">
        <v>192</v>
      </c>
      <c r="I118" s="294">
        <v>3400</v>
      </c>
      <c r="J118" s="294"/>
      <c r="K118" s="294"/>
      <c r="L118" s="294">
        <v>-1</v>
      </c>
      <c r="M118" s="294">
        <v>0</v>
      </c>
      <c r="N118" s="294">
        <v>3399</v>
      </c>
      <c r="O118" s="294">
        <v>0</v>
      </c>
      <c r="P118" s="294">
        <v>3399</v>
      </c>
      <c r="Q118" s="294">
        <v>0</v>
      </c>
      <c r="R118" s="294"/>
      <c r="S118" s="294"/>
      <c r="T118" s="294"/>
      <c r="U118" s="294"/>
      <c r="V118" s="294"/>
      <c r="W118" s="294"/>
    </row>
    <row r="119" spans="1:23">
      <c r="A119" s="294" t="s">
        <v>28</v>
      </c>
      <c r="B119" s="300">
        <v>500</v>
      </c>
      <c r="C119" s="300">
        <v>548</v>
      </c>
      <c r="D119" s="294"/>
      <c r="E119" s="294" t="s">
        <v>39</v>
      </c>
      <c r="F119" s="294"/>
      <c r="G119" s="294" t="s">
        <v>74</v>
      </c>
      <c r="H119" s="294" t="s">
        <v>192</v>
      </c>
      <c r="I119" s="294">
        <v>500</v>
      </c>
      <c r="J119" s="294"/>
      <c r="K119" s="294"/>
      <c r="L119" s="294">
        <v>-5.6</v>
      </c>
      <c r="M119" s="294">
        <v>0</v>
      </c>
      <c r="N119" s="294">
        <v>494.4</v>
      </c>
      <c r="O119" s="294">
        <v>0</v>
      </c>
      <c r="P119" s="294">
        <v>494.4</v>
      </c>
      <c r="Q119" s="294">
        <v>0</v>
      </c>
      <c r="R119" s="294"/>
      <c r="S119" s="294"/>
      <c r="T119" s="294"/>
      <c r="U119" s="294"/>
      <c r="V119" s="294"/>
      <c r="W119" s="294"/>
    </row>
    <row r="120" spans="1:23">
      <c r="A120" s="294" t="s">
        <v>28</v>
      </c>
      <c r="B120" s="300">
        <v>500</v>
      </c>
      <c r="C120" s="300">
        <v>549</v>
      </c>
      <c r="D120" s="294"/>
      <c r="E120" s="294" t="s">
        <v>60</v>
      </c>
      <c r="F120" s="294"/>
      <c r="G120" s="294"/>
      <c r="H120" s="294" t="s">
        <v>192</v>
      </c>
      <c r="I120" s="294">
        <v>4000</v>
      </c>
      <c r="J120" s="294"/>
      <c r="K120" s="294"/>
      <c r="L120" s="294"/>
      <c r="M120" s="294">
        <v>0</v>
      </c>
      <c r="N120" s="294">
        <v>4000</v>
      </c>
      <c r="O120" s="294"/>
      <c r="P120" s="294">
        <v>4000</v>
      </c>
      <c r="Q120" s="294">
        <v>0</v>
      </c>
      <c r="R120" s="294"/>
      <c r="S120" s="294"/>
      <c r="T120" s="294"/>
      <c r="U120" s="294"/>
      <c r="V120" s="294"/>
      <c r="W120" s="294"/>
    </row>
    <row r="121" spans="1:23">
      <c r="A121" s="294" t="s">
        <v>28</v>
      </c>
      <c r="B121" s="300">
        <v>500</v>
      </c>
      <c r="C121" s="300">
        <v>550</v>
      </c>
      <c r="D121" s="294"/>
      <c r="E121" s="294" t="s">
        <v>61</v>
      </c>
      <c r="F121" s="294"/>
      <c r="G121" s="294" t="s">
        <v>74</v>
      </c>
      <c r="H121" s="294" t="s">
        <v>192</v>
      </c>
      <c r="I121" s="294">
        <v>2000</v>
      </c>
      <c r="J121" s="294"/>
      <c r="K121" s="294"/>
      <c r="L121" s="294">
        <v>-2.2999999999999998</v>
      </c>
      <c r="M121" s="294">
        <v>0</v>
      </c>
      <c r="N121" s="294">
        <v>1997.7</v>
      </c>
      <c r="O121" s="294">
        <v>0</v>
      </c>
      <c r="P121" s="294">
        <v>1997.7</v>
      </c>
      <c r="Q121" s="294">
        <v>0</v>
      </c>
      <c r="R121" s="294"/>
      <c r="S121" s="294"/>
      <c r="T121" s="294"/>
      <c r="U121" s="294"/>
      <c r="V121" s="294"/>
      <c r="W121" s="294"/>
    </row>
    <row r="122" spans="1:23">
      <c r="A122" s="294" t="s">
        <v>28</v>
      </c>
      <c r="B122" s="300">
        <v>500</v>
      </c>
      <c r="C122" s="300">
        <v>551</v>
      </c>
      <c r="D122" s="294"/>
      <c r="E122" s="294" t="s">
        <v>40</v>
      </c>
      <c r="F122" s="294"/>
      <c r="G122" s="294" t="s">
        <v>131</v>
      </c>
      <c r="H122" s="294" t="s">
        <v>192</v>
      </c>
      <c r="I122" s="294">
        <v>1000</v>
      </c>
      <c r="J122" s="294"/>
      <c r="K122" s="294"/>
      <c r="L122" s="294">
        <v>-6</v>
      </c>
      <c r="M122" s="294">
        <v>0</v>
      </c>
      <c r="N122" s="294">
        <v>994</v>
      </c>
      <c r="O122" s="294">
        <v>983.1</v>
      </c>
      <c r="P122" s="294">
        <v>10.9</v>
      </c>
      <c r="Q122" s="294">
        <v>0</v>
      </c>
      <c r="R122" s="294"/>
      <c r="S122" s="294" t="s">
        <v>432</v>
      </c>
      <c r="T122" s="294"/>
      <c r="U122" s="294"/>
      <c r="V122" s="294"/>
      <c r="W122" s="294"/>
    </row>
    <row r="123" spans="1:23">
      <c r="A123" s="294" t="s">
        <v>77</v>
      </c>
      <c r="B123" s="300">
        <v>500</v>
      </c>
      <c r="C123" s="300">
        <v>552</v>
      </c>
      <c r="D123" s="294"/>
      <c r="E123" s="294" t="s">
        <v>87</v>
      </c>
      <c r="F123" s="294"/>
      <c r="G123" s="294" t="s">
        <v>129</v>
      </c>
      <c r="H123" s="294" t="s">
        <v>99</v>
      </c>
      <c r="I123" s="294">
        <v>3223</v>
      </c>
      <c r="J123" s="294"/>
      <c r="K123" s="294" t="s">
        <v>50</v>
      </c>
      <c r="L123" s="294">
        <v>-54.5</v>
      </c>
      <c r="M123" s="294">
        <v>0</v>
      </c>
      <c r="N123" s="294">
        <v>3168.5</v>
      </c>
      <c r="O123" s="294">
        <v>0</v>
      </c>
      <c r="P123" s="294">
        <v>3168.5</v>
      </c>
      <c r="Q123" s="294">
        <v>0</v>
      </c>
      <c r="R123" s="294"/>
      <c r="S123" s="294"/>
      <c r="T123" s="294"/>
      <c r="U123" s="294"/>
      <c r="V123" s="294"/>
      <c r="W123" s="294"/>
    </row>
    <row r="124" spans="1:23">
      <c r="A124" s="294" t="s">
        <v>77</v>
      </c>
      <c r="B124" s="300">
        <v>500</v>
      </c>
      <c r="C124" s="300">
        <v>553</v>
      </c>
      <c r="D124" s="294"/>
      <c r="E124" s="294" t="s">
        <v>88</v>
      </c>
      <c r="F124" s="294"/>
      <c r="G124" s="294" t="s">
        <v>101</v>
      </c>
      <c r="H124" s="294" t="s">
        <v>81</v>
      </c>
      <c r="I124" s="294">
        <v>900</v>
      </c>
      <c r="J124" s="294"/>
      <c r="K124" s="294"/>
      <c r="L124" s="294">
        <v>-219</v>
      </c>
      <c r="M124" s="294">
        <v>0</v>
      </c>
      <c r="N124" s="294">
        <v>681</v>
      </c>
      <c r="O124" s="294">
        <v>0</v>
      </c>
      <c r="P124" s="294">
        <v>681</v>
      </c>
      <c r="Q124" s="294">
        <v>0</v>
      </c>
      <c r="R124" s="294"/>
      <c r="S124" s="294"/>
      <c r="T124" s="294"/>
      <c r="U124" s="294"/>
      <c r="V124" s="294"/>
      <c r="W124" s="294"/>
    </row>
    <row r="125" spans="1:23">
      <c r="A125" s="294" t="s">
        <v>113</v>
      </c>
      <c r="B125" s="300">
        <v>500</v>
      </c>
      <c r="C125" s="300">
        <v>554</v>
      </c>
      <c r="D125" s="294"/>
      <c r="E125" s="294" t="s">
        <v>119</v>
      </c>
      <c r="F125" s="294"/>
      <c r="G125" s="294" t="s">
        <v>256</v>
      </c>
      <c r="H125" s="294" t="s">
        <v>117</v>
      </c>
      <c r="I125" s="294">
        <v>475</v>
      </c>
      <c r="J125" s="294"/>
      <c r="K125" s="294"/>
      <c r="L125" s="294"/>
      <c r="M125" s="294">
        <v>0</v>
      </c>
      <c r="N125" s="294">
        <v>475</v>
      </c>
      <c r="O125" s="294">
        <v>0</v>
      </c>
      <c r="P125" s="294">
        <v>475</v>
      </c>
      <c r="Q125" s="294">
        <v>0</v>
      </c>
      <c r="R125" s="294"/>
      <c r="S125" s="294"/>
      <c r="T125" s="294"/>
      <c r="U125" s="294"/>
      <c r="V125" s="294"/>
      <c r="W125" s="294"/>
    </row>
    <row r="126" spans="1:23">
      <c r="A126" s="294" t="s">
        <v>141</v>
      </c>
      <c r="B126" s="300">
        <v>500</v>
      </c>
      <c r="C126" s="300">
        <v>555</v>
      </c>
      <c r="D126" s="294"/>
      <c r="E126" s="294" t="s">
        <v>155</v>
      </c>
      <c r="F126" s="294"/>
      <c r="G126" s="294" t="s">
        <v>201</v>
      </c>
      <c r="H126" s="294" t="s">
        <v>143</v>
      </c>
      <c r="I126" s="294">
        <v>2000</v>
      </c>
      <c r="J126" s="294"/>
      <c r="K126" s="294"/>
      <c r="L126" s="294"/>
      <c r="M126" s="294">
        <v>0</v>
      </c>
      <c r="N126" s="294">
        <v>2000</v>
      </c>
      <c r="O126" s="294">
        <v>0</v>
      </c>
      <c r="P126" s="294">
        <v>1999.2</v>
      </c>
      <c r="Q126" s="294">
        <v>0.79999999999995453</v>
      </c>
      <c r="R126" s="294"/>
      <c r="S126" s="294"/>
      <c r="T126" s="294"/>
      <c r="U126" s="294"/>
      <c r="V126" s="294"/>
      <c r="W126" s="294"/>
    </row>
    <row r="127" spans="1:23">
      <c r="A127" s="294" t="s">
        <v>141</v>
      </c>
      <c r="B127" s="300">
        <v>500</v>
      </c>
      <c r="C127" s="300">
        <v>556</v>
      </c>
      <c r="D127" s="294"/>
      <c r="E127" s="294" t="s">
        <v>157</v>
      </c>
      <c r="F127" s="294"/>
      <c r="G127" s="294" t="s">
        <v>201</v>
      </c>
      <c r="H127" s="294" t="s">
        <v>143</v>
      </c>
      <c r="I127" s="294">
        <v>1500</v>
      </c>
      <c r="J127" s="294"/>
      <c r="K127" s="294"/>
      <c r="L127" s="294"/>
      <c r="M127" s="294">
        <v>0</v>
      </c>
      <c r="N127" s="294">
        <v>1500</v>
      </c>
      <c r="O127" s="294">
        <v>8.5</v>
      </c>
      <c r="P127" s="294">
        <v>69.099999999999994</v>
      </c>
      <c r="Q127" s="294">
        <v>1422.4</v>
      </c>
      <c r="R127" s="294"/>
      <c r="S127" s="294"/>
      <c r="T127" s="294"/>
      <c r="U127" s="294"/>
      <c r="V127" s="294"/>
      <c r="W127" s="294"/>
    </row>
    <row r="128" spans="1:23">
      <c r="A128" s="294" t="s">
        <v>141</v>
      </c>
      <c r="B128" s="300">
        <v>500</v>
      </c>
      <c r="C128" s="300">
        <v>557</v>
      </c>
      <c r="D128" s="294"/>
      <c r="E128" s="294" t="s">
        <v>158</v>
      </c>
      <c r="F128" s="294"/>
      <c r="G128" s="294" t="s">
        <v>201</v>
      </c>
      <c r="H128" s="294" t="s">
        <v>143</v>
      </c>
      <c r="I128" s="294">
        <v>435</v>
      </c>
      <c r="J128" s="294"/>
      <c r="K128" s="294"/>
      <c r="L128" s="294"/>
      <c r="M128" s="294">
        <v>0</v>
      </c>
      <c r="N128" s="294">
        <v>435</v>
      </c>
      <c r="O128" s="294">
        <v>33</v>
      </c>
      <c r="P128" s="294">
        <v>40.5</v>
      </c>
      <c r="Q128" s="294">
        <v>361.5</v>
      </c>
      <c r="R128" s="294"/>
      <c r="S128" s="294"/>
      <c r="T128" s="294"/>
      <c r="U128" s="294"/>
      <c r="V128" s="294"/>
      <c r="W128" s="294"/>
    </row>
    <row r="129" spans="1:23">
      <c r="A129" s="294" t="s">
        <v>141</v>
      </c>
      <c r="B129" s="300">
        <v>500</v>
      </c>
      <c r="C129" s="300">
        <v>558</v>
      </c>
      <c r="D129" s="294"/>
      <c r="E129" s="294" t="s">
        <v>159</v>
      </c>
      <c r="F129" s="294"/>
      <c r="G129" s="294" t="s">
        <v>201</v>
      </c>
      <c r="H129" s="294" t="s">
        <v>143</v>
      </c>
      <c r="I129" s="294">
        <v>200</v>
      </c>
      <c r="J129" s="294"/>
      <c r="K129" s="294"/>
      <c r="L129" s="294"/>
      <c r="M129" s="294">
        <v>0</v>
      </c>
      <c r="N129" s="294">
        <v>200</v>
      </c>
      <c r="O129" s="294">
        <v>41.2</v>
      </c>
      <c r="P129" s="294">
        <v>92</v>
      </c>
      <c r="Q129" s="294">
        <v>66.800000000000011</v>
      </c>
      <c r="R129" s="294"/>
      <c r="S129" s="294"/>
      <c r="T129" s="294"/>
      <c r="U129" s="294"/>
      <c r="V129" s="294"/>
      <c r="W129" s="294"/>
    </row>
    <row r="130" spans="1:23">
      <c r="A130" s="294" t="s">
        <v>141</v>
      </c>
      <c r="B130" s="300">
        <v>500</v>
      </c>
      <c r="C130" s="300">
        <v>559</v>
      </c>
      <c r="D130" s="294"/>
      <c r="E130" s="294" t="s">
        <v>160</v>
      </c>
      <c r="F130" s="294"/>
      <c r="G130" s="294" t="s">
        <v>201</v>
      </c>
      <c r="H130" s="294" t="s">
        <v>143</v>
      </c>
      <c r="I130" s="294">
        <v>400</v>
      </c>
      <c r="J130" s="294"/>
      <c r="K130" s="294"/>
      <c r="L130" s="294"/>
      <c r="M130" s="294">
        <v>0</v>
      </c>
      <c r="N130" s="294">
        <v>400</v>
      </c>
      <c r="O130" s="294">
        <v>0</v>
      </c>
      <c r="P130" s="294">
        <v>385.8</v>
      </c>
      <c r="Q130" s="294">
        <v>14.199999999999989</v>
      </c>
      <c r="R130" s="294"/>
      <c r="S130" s="294"/>
      <c r="T130" s="294"/>
      <c r="U130" s="294"/>
      <c r="V130" s="294"/>
      <c r="W130" s="294"/>
    </row>
    <row r="131" spans="1:23">
      <c r="A131" s="294" t="s">
        <v>141</v>
      </c>
      <c r="B131" s="300">
        <v>500</v>
      </c>
      <c r="C131" s="300">
        <v>560</v>
      </c>
      <c r="D131" s="294"/>
      <c r="E131" s="294" t="s">
        <v>161</v>
      </c>
      <c r="F131" s="294"/>
      <c r="G131" s="294" t="s">
        <v>201</v>
      </c>
      <c r="H131" s="294" t="s">
        <v>143</v>
      </c>
      <c r="I131" s="294">
        <v>400</v>
      </c>
      <c r="J131" s="294"/>
      <c r="K131" s="294"/>
      <c r="L131" s="294"/>
      <c r="M131" s="294">
        <v>0</v>
      </c>
      <c r="N131" s="294">
        <v>400</v>
      </c>
      <c r="O131" s="294">
        <v>5</v>
      </c>
      <c r="P131" s="294">
        <v>335</v>
      </c>
      <c r="Q131" s="294">
        <v>60</v>
      </c>
      <c r="R131" s="294"/>
      <c r="S131" s="294"/>
      <c r="T131" s="294"/>
      <c r="U131" s="294"/>
      <c r="V131" s="294"/>
      <c r="W131" s="294"/>
    </row>
    <row r="132" spans="1:23">
      <c r="A132" s="294" t="s">
        <v>141</v>
      </c>
      <c r="B132" s="300">
        <v>500</v>
      </c>
      <c r="C132" s="300">
        <v>561</v>
      </c>
      <c r="D132" s="294"/>
      <c r="E132" s="294" t="s">
        <v>162</v>
      </c>
      <c r="F132" s="294"/>
      <c r="G132" s="294" t="s">
        <v>201</v>
      </c>
      <c r="H132" s="294" t="s">
        <v>143</v>
      </c>
      <c r="I132" s="294">
        <v>725</v>
      </c>
      <c r="J132" s="294"/>
      <c r="K132" s="294"/>
      <c r="L132" s="294"/>
      <c r="M132" s="294">
        <v>0</v>
      </c>
      <c r="N132" s="294">
        <v>725</v>
      </c>
      <c r="O132" s="294">
        <v>0</v>
      </c>
      <c r="P132" s="294">
        <v>721.7</v>
      </c>
      <c r="Q132" s="294">
        <v>3.2999999999999545</v>
      </c>
      <c r="R132" s="294"/>
      <c r="S132" s="294"/>
      <c r="T132" s="294"/>
      <c r="U132" s="294"/>
      <c r="V132" s="294"/>
      <c r="W132" s="294"/>
    </row>
    <row r="133" spans="1:23">
      <c r="A133" s="294" t="s">
        <v>141</v>
      </c>
      <c r="B133" s="300">
        <v>500</v>
      </c>
      <c r="C133" s="300">
        <v>562</v>
      </c>
      <c r="D133" s="294"/>
      <c r="E133" s="294" t="s">
        <v>163</v>
      </c>
      <c r="F133" s="294"/>
      <c r="G133" s="294" t="s">
        <v>201</v>
      </c>
      <c r="H133" s="294" t="s">
        <v>143</v>
      </c>
      <c r="I133" s="294">
        <v>500</v>
      </c>
      <c r="J133" s="294"/>
      <c r="K133" s="294"/>
      <c r="L133" s="294"/>
      <c r="M133" s="294">
        <v>0</v>
      </c>
      <c r="N133" s="294">
        <v>500</v>
      </c>
      <c r="O133" s="294">
        <v>0</v>
      </c>
      <c r="P133" s="294">
        <v>500</v>
      </c>
      <c r="Q133" s="294">
        <v>0</v>
      </c>
      <c r="R133" s="294"/>
      <c r="S133" s="294"/>
      <c r="T133" s="294"/>
      <c r="U133" s="294"/>
      <c r="V133" s="294"/>
      <c r="W133" s="294"/>
    </row>
    <row r="134" spans="1:23">
      <c r="A134" s="294" t="s">
        <v>141</v>
      </c>
      <c r="B134" s="300">
        <v>500</v>
      </c>
      <c r="C134" s="300">
        <v>563</v>
      </c>
      <c r="D134" s="294"/>
      <c r="E134" s="294" t="s">
        <v>164</v>
      </c>
      <c r="F134" s="294"/>
      <c r="G134" s="294" t="s">
        <v>201</v>
      </c>
      <c r="H134" s="294" t="s">
        <v>143</v>
      </c>
      <c r="I134" s="294">
        <v>200</v>
      </c>
      <c r="J134" s="294"/>
      <c r="K134" s="294"/>
      <c r="L134" s="294"/>
      <c r="M134" s="294">
        <v>0</v>
      </c>
      <c r="N134" s="294">
        <v>200</v>
      </c>
      <c r="O134" s="294">
        <v>0</v>
      </c>
      <c r="P134" s="294">
        <v>136.5</v>
      </c>
      <c r="Q134" s="294">
        <v>63.5</v>
      </c>
      <c r="R134" s="294"/>
      <c r="S134" s="294"/>
      <c r="T134" s="294"/>
      <c r="U134" s="294"/>
      <c r="V134" s="294"/>
      <c r="W134" s="294"/>
    </row>
    <row r="135" spans="1:23">
      <c r="A135" s="294" t="s">
        <v>141</v>
      </c>
      <c r="B135" s="300">
        <v>500</v>
      </c>
      <c r="C135" s="300">
        <v>564</v>
      </c>
      <c r="D135" s="294"/>
      <c r="E135" s="294" t="s">
        <v>165</v>
      </c>
      <c r="F135" s="294"/>
      <c r="G135" s="294"/>
      <c r="H135" s="294" t="s">
        <v>143</v>
      </c>
      <c r="I135" s="294">
        <v>300</v>
      </c>
      <c r="J135" s="294"/>
      <c r="K135" s="294"/>
      <c r="L135" s="294"/>
      <c r="M135" s="294">
        <v>0</v>
      </c>
      <c r="N135" s="294">
        <v>300</v>
      </c>
      <c r="O135" s="294">
        <v>11.3</v>
      </c>
      <c r="P135" s="294">
        <v>75.8</v>
      </c>
      <c r="Q135" s="294">
        <v>212.89999999999998</v>
      </c>
      <c r="R135" s="294"/>
      <c r="S135" s="294"/>
      <c r="T135" s="294"/>
      <c r="U135" s="294"/>
      <c r="V135" s="294"/>
      <c r="W135" s="294"/>
    </row>
    <row r="136" spans="1:23">
      <c r="A136" s="294" t="s">
        <v>141</v>
      </c>
      <c r="B136" s="300">
        <v>500</v>
      </c>
      <c r="C136" s="300">
        <v>565</v>
      </c>
      <c r="D136" s="294"/>
      <c r="E136" s="294" t="s">
        <v>166</v>
      </c>
      <c r="F136" s="294"/>
      <c r="G136" s="294" t="s">
        <v>201</v>
      </c>
      <c r="H136" s="294" t="s">
        <v>143</v>
      </c>
      <c r="I136" s="294">
        <v>300</v>
      </c>
      <c r="J136" s="294"/>
      <c r="K136" s="294"/>
      <c r="L136" s="294"/>
      <c r="M136" s="294">
        <v>0</v>
      </c>
      <c r="N136" s="294">
        <v>300</v>
      </c>
      <c r="O136" s="294">
        <v>65</v>
      </c>
      <c r="P136" s="294">
        <v>190.6</v>
      </c>
      <c r="Q136" s="294">
        <v>44.400000000000006</v>
      </c>
      <c r="R136" s="294"/>
      <c r="S136" s="294"/>
      <c r="T136" s="294"/>
      <c r="U136" s="294"/>
      <c r="V136" s="294"/>
      <c r="W136" s="294"/>
    </row>
    <row r="137" spans="1:23">
      <c r="A137" s="294" t="s">
        <v>141</v>
      </c>
      <c r="B137" s="300">
        <v>500</v>
      </c>
      <c r="C137" s="300">
        <v>566</v>
      </c>
      <c r="D137" s="294"/>
      <c r="E137" s="294" t="s">
        <v>167</v>
      </c>
      <c r="F137" s="294"/>
      <c r="G137" s="294" t="s">
        <v>201</v>
      </c>
      <c r="H137" s="294" t="s">
        <v>143</v>
      </c>
      <c r="I137" s="294">
        <v>100</v>
      </c>
      <c r="J137" s="294"/>
      <c r="K137" s="294"/>
      <c r="L137" s="294"/>
      <c r="M137" s="294">
        <v>0</v>
      </c>
      <c r="N137" s="294">
        <v>100</v>
      </c>
      <c r="O137" s="294">
        <v>0</v>
      </c>
      <c r="P137" s="294">
        <v>100</v>
      </c>
      <c r="Q137" s="294">
        <v>0</v>
      </c>
      <c r="R137" s="294"/>
      <c r="S137" s="294"/>
      <c r="T137" s="294"/>
      <c r="U137" s="294"/>
      <c r="V137" s="294"/>
      <c r="W137" s="294"/>
    </row>
    <row r="138" spans="1:23">
      <c r="A138" s="294" t="s">
        <v>141</v>
      </c>
      <c r="B138" s="300">
        <v>500</v>
      </c>
      <c r="C138" s="300">
        <v>567</v>
      </c>
      <c r="D138" s="294"/>
      <c r="E138" s="294" t="s">
        <v>168</v>
      </c>
      <c r="F138" s="294"/>
      <c r="G138" s="294" t="s">
        <v>201</v>
      </c>
      <c r="H138" s="294" t="s">
        <v>143</v>
      </c>
      <c r="I138" s="294">
        <v>2400</v>
      </c>
      <c r="J138" s="294"/>
      <c r="K138" s="294"/>
      <c r="L138" s="294"/>
      <c r="M138" s="294">
        <v>0</v>
      </c>
      <c r="N138" s="294">
        <v>2400</v>
      </c>
      <c r="O138" s="294">
        <v>355.3</v>
      </c>
      <c r="P138" s="294">
        <v>2044.7</v>
      </c>
      <c r="Q138" s="294">
        <v>0</v>
      </c>
      <c r="R138" s="294"/>
      <c r="S138" s="294"/>
      <c r="T138" s="294"/>
      <c r="U138" s="294"/>
      <c r="V138" s="294"/>
      <c r="W138" s="294"/>
    </row>
    <row r="139" spans="1:23">
      <c r="A139" s="294" t="s">
        <v>141</v>
      </c>
      <c r="B139" s="300">
        <v>500</v>
      </c>
      <c r="C139" s="300">
        <v>568</v>
      </c>
      <c r="D139" s="294"/>
      <c r="E139" s="294" t="s">
        <v>169</v>
      </c>
      <c r="F139" s="294"/>
      <c r="G139" s="294" t="s">
        <v>201</v>
      </c>
      <c r="H139" s="294" t="s">
        <v>143</v>
      </c>
      <c r="I139" s="294">
        <v>450</v>
      </c>
      <c r="J139" s="294"/>
      <c r="K139" s="294"/>
      <c r="L139" s="294"/>
      <c r="M139" s="294">
        <v>0</v>
      </c>
      <c r="N139" s="294">
        <v>450</v>
      </c>
      <c r="O139" s="294">
        <v>4</v>
      </c>
      <c r="P139" s="294">
        <v>443.6</v>
      </c>
      <c r="Q139" s="294">
        <v>2.3999999999999773</v>
      </c>
      <c r="R139" s="294"/>
      <c r="S139" s="294"/>
      <c r="T139" s="294"/>
      <c r="U139" s="294"/>
      <c r="V139" s="294"/>
      <c r="W139" s="294"/>
    </row>
    <row r="140" spans="1:23">
      <c r="A140" s="294" t="s">
        <v>141</v>
      </c>
      <c r="B140" s="300">
        <v>500</v>
      </c>
      <c r="C140" s="300">
        <v>569</v>
      </c>
      <c r="D140" s="294"/>
      <c r="E140" s="294" t="s">
        <v>196</v>
      </c>
      <c r="F140" s="294"/>
      <c r="G140" s="294" t="s">
        <v>201</v>
      </c>
      <c r="H140" s="294" t="s">
        <v>143</v>
      </c>
      <c r="I140" s="294">
        <v>365</v>
      </c>
      <c r="J140" s="294"/>
      <c r="K140" s="294"/>
      <c r="L140" s="294"/>
      <c r="M140" s="294">
        <v>0</v>
      </c>
      <c r="N140" s="294">
        <v>365</v>
      </c>
      <c r="O140" s="294">
        <v>0</v>
      </c>
      <c r="P140" s="294">
        <v>365</v>
      </c>
      <c r="Q140" s="294">
        <v>0</v>
      </c>
      <c r="R140" s="294"/>
      <c r="S140" s="294"/>
      <c r="T140" s="294"/>
      <c r="U140" s="294"/>
      <c r="V140" s="294"/>
      <c r="W140" s="294"/>
    </row>
    <row r="141" spans="1:23">
      <c r="A141" s="294" t="s">
        <v>141</v>
      </c>
      <c r="B141" s="300">
        <v>500</v>
      </c>
      <c r="C141" s="300">
        <v>570</v>
      </c>
      <c r="D141" s="294"/>
      <c r="E141" s="294" t="s">
        <v>195</v>
      </c>
      <c r="F141" s="294"/>
      <c r="G141" s="294" t="s">
        <v>201</v>
      </c>
      <c r="H141" s="294" t="s">
        <v>143</v>
      </c>
      <c r="I141" s="294">
        <v>220</v>
      </c>
      <c r="J141" s="294"/>
      <c r="K141" s="294"/>
      <c r="L141" s="294"/>
      <c r="M141" s="294">
        <v>0</v>
      </c>
      <c r="N141" s="294">
        <v>220</v>
      </c>
      <c r="O141" s="294">
        <v>0</v>
      </c>
      <c r="P141" s="294">
        <v>220</v>
      </c>
      <c r="Q141" s="294">
        <v>0</v>
      </c>
      <c r="R141" s="294"/>
      <c r="S141" s="294"/>
      <c r="T141" s="294"/>
      <c r="U141" s="294"/>
      <c r="V141" s="294"/>
      <c r="W141" s="294"/>
    </row>
    <row r="142" spans="1:23">
      <c r="A142" s="294" t="s">
        <v>141</v>
      </c>
      <c r="B142" s="300">
        <v>500</v>
      </c>
      <c r="C142" s="300">
        <v>571</v>
      </c>
      <c r="D142" s="294"/>
      <c r="E142" s="294" t="s">
        <v>170</v>
      </c>
      <c r="F142" s="294"/>
      <c r="G142" s="294" t="s">
        <v>201</v>
      </c>
      <c r="H142" s="294" t="s">
        <v>143</v>
      </c>
      <c r="I142" s="294">
        <v>300</v>
      </c>
      <c r="J142" s="294"/>
      <c r="K142" s="294"/>
      <c r="L142" s="294"/>
      <c r="M142" s="294">
        <v>0</v>
      </c>
      <c r="N142" s="294">
        <v>300</v>
      </c>
      <c r="O142" s="294">
        <v>300</v>
      </c>
      <c r="P142" s="294"/>
      <c r="Q142" s="294">
        <v>0</v>
      </c>
      <c r="R142" s="294"/>
      <c r="S142" s="294"/>
      <c r="T142" s="294"/>
      <c r="U142" s="294"/>
      <c r="V142" s="294"/>
      <c r="W142" s="294"/>
    </row>
    <row r="143" spans="1:23">
      <c r="A143" s="294" t="s">
        <v>141</v>
      </c>
      <c r="B143" s="300">
        <v>500</v>
      </c>
      <c r="C143" s="300">
        <v>572</v>
      </c>
      <c r="D143" s="294"/>
      <c r="E143" s="294" t="s">
        <v>171</v>
      </c>
      <c r="F143" s="294"/>
      <c r="G143" s="294" t="s">
        <v>201</v>
      </c>
      <c r="H143" s="294" t="s">
        <v>143</v>
      </c>
      <c r="I143" s="294">
        <v>2000</v>
      </c>
      <c r="J143" s="294"/>
      <c r="K143" s="294"/>
      <c r="L143" s="294"/>
      <c r="M143" s="294">
        <v>0</v>
      </c>
      <c r="N143" s="294">
        <v>2000</v>
      </c>
      <c r="O143" s="294">
        <v>75.900000000000006</v>
      </c>
      <c r="P143" s="294">
        <v>1923.7</v>
      </c>
      <c r="Q143" s="294">
        <v>0.39999999999986358</v>
      </c>
      <c r="R143" s="294"/>
      <c r="S143" s="294"/>
      <c r="T143" s="294"/>
      <c r="U143" s="294"/>
      <c r="V143" s="294"/>
      <c r="W143" s="294"/>
    </row>
    <row r="144" spans="1:23">
      <c r="A144" s="294" t="s">
        <v>141</v>
      </c>
      <c r="B144" s="300">
        <v>500</v>
      </c>
      <c r="C144" s="300">
        <v>573</v>
      </c>
      <c r="D144" s="294"/>
      <c r="E144" s="294" t="s">
        <v>156</v>
      </c>
      <c r="F144" s="294"/>
      <c r="G144" s="294" t="s">
        <v>201</v>
      </c>
      <c r="H144" s="294" t="s">
        <v>143</v>
      </c>
      <c r="I144" s="294">
        <v>300</v>
      </c>
      <c r="J144" s="294"/>
      <c r="K144" s="294"/>
      <c r="L144" s="294"/>
      <c r="M144" s="294">
        <v>0</v>
      </c>
      <c r="N144" s="294">
        <v>300</v>
      </c>
      <c r="O144" s="294">
        <v>0</v>
      </c>
      <c r="P144" s="294">
        <v>228.7</v>
      </c>
      <c r="Q144" s="294">
        <v>71.300000000000011</v>
      </c>
      <c r="R144" s="294"/>
      <c r="S144" s="294"/>
      <c r="T144" s="294"/>
      <c r="U144" s="294"/>
      <c r="V144" s="294"/>
      <c r="W144" s="294"/>
    </row>
    <row r="145" spans="1:23">
      <c r="A145" s="294" t="s">
        <v>203</v>
      </c>
      <c r="B145" s="300">
        <v>500</v>
      </c>
      <c r="C145" s="300">
        <v>574</v>
      </c>
      <c r="D145" s="294"/>
      <c r="E145" s="294" t="s">
        <v>216</v>
      </c>
      <c r="F145" s="294"/>
      <c r="G145" s="294" t="s">
        <v>201</v>
      </c>
      <c r="H145" s="294" t="s">
        <v>202</v>
      </c>
      <c r="I145" s="294">
        <v>3000</v>
      </c>
      <c r="J145" s="294">
        <v>0</v>
      </c>
      <c r="K145" s="294" t="s">
        <v>271</v>
      </c>
      <c r="L145" s="294"/>
      <c r="M145" s="294">
        <v>0</v>
      </c>
      <c r="N145" s="294">
        <v>3000</v>
      </c>
      <c r="O145" s="294">
        <v>247.8</v>
      </c>
      <c r="P145" s="294">
        <v>1935.8</v>
      </c>
      <c r="Q145" s="294">
        <v>816.39999999999986</v>
      </c>
      <c r="R145" s="294"/>
      <c r="S145" s="294"/>
      <c r="T145" s="294"/>
      <c r="U145" s="294"/>
      <c r="V145" s="294"/>
      <c r="W145" s="294"/>
    </row>
    <row r="146" spans="1:23">
      <c r="A146" s="294" t="s">
        <v>203</v>
      </c>
      <c r="B146" s="300">
        <v>500</v>
      </c>
      <c r="C146" s="300">
        <v>575</v>
      </c>
      <c r="D146" s="294"/>
      <c r="E146" s="294" t="s">
        <v>355</v>
      </c>
      <c r="F146" s="294"/>
      <c r="G146" s="294" t="s">
        <v>201</v>
      </c>
      <c r="H146" s="294" t="s">
        <v>202</v>
      </c>
      <c r="I146" s="294">
        <v>3000</v>
      </c>
      <c r="J146" s="294">
        <v>-1500</v>
      </c>
      <c r="K146" s="294"/>
      <c r="L146" s="294"/>
      <c r="M146" s="294">
        <v>1500</v>
      </c>
      <c r="N146" s="294"/>
      <c r="O146" s="294"/>
      <c r="P146" s="294"/>
      <c r="Q146" s="294">
        <v>1500</v>
      </c>
      <c r="R146" s="294"/>
      <c r="S146" s="294" t="s">
        <v>433</v>
      </c>
      <c r="T146" s="294"/>
      <c r="U146" s="294"/>
      <c r="V146" s="294"/>
      <c r="W146" s="294"/>
    </row>
    <row r="147" spans="1:23">
      <c r="A147" s="294" t="s">
        <v>203</v>
      </c>
      <c r="B147" s="300">
        <v>500</v>
      </c>
      <c r="C147" s="300" t="s">
        <v>363</v>
      </c>
      <c r="D147" s="294"/>
      <c r="E147" s="294" t="s">
        <v>364</v>
      </c>
      <c r="F147" s="294"/>
      <c r="G147" s="294" t="s">
        <v>201</v>
      </c>
      <c r="H147" s="294" t="s">
        <v>202</v>
      </c>
      <c r="I147" s="294"/>
      <c r="J147" s="294">
        <v>1500</v>
      </c>
      <c r="K147" s="294"/>
      <c r="L147" s="294"/>
      <c r="M147" s="294">
        <v>0</v>
      </c>
      <c r="N147" s="294">
        <v>1500</v>
      </c>
      <c r="O147" s="294">
        <v>157.5</v>
      </c>
      <c r="P147" s="294">
        <v>276.89999999999998</v>
      </c>
      <c r="Q147" s="294">
        <v>1065.5999999999999</v>
      </c>
      <c r="R147" s="294"/>
      <c r="S147" s="294" t="s">
        <v>365</v>
      </c>
      <c r="T147" s="294"/>
      <c r="U147" s="294"/>
      <c r="V147" s="294"/>
      <c r="W147" s="294"/>
    </row>
    <row r="148" spans="1:23">
      <c r="A148" s="294" t="s">
        <v>203</v>
      </c>
      <c r="B148" s="300">
        <v>500</v>
      </c>
      <c r="C148" s="300">
        <v>576</v>
      </c>
      <c r="D148" s="294"/>
      <c r="E148" s="294" t="s">
        <v>217</v>
      </c>
      <c r="F148" s="294"/>
      <c r="G148" s="294" t="s">
        <v>201</v>
      </c>
      <c r="H148" s="294" t="s">
        <v>202</v>
      </c>
      <c r="I148" s="294">
        <v>750</v>
      </c>
      <c r="J148" s="294"/>
      <c r="K148" s="294"/>
      <c r="L148" s="294"/>
      <c r="M148" s="294">
        <v>0</v>
      </c>
      <c r="N148" s="294">
        <v>750</v>
      </c>
      <c r="O148" s="294">
        <v>0.3</v>
      </c>
      <c r="P148" s="294">
        <v>28.9</v>
      </c>
      <c r="Q148" s="294">
        <v>720.80000000000007</v>
      </c>
      <c r="R148" s="294"/>
      <c r="S148" s="294"/>
      <c r="T148" s="294"/>
      <c r="U148" s="294"/>
      <c r="V148" s="294"/>
      <c r="W148" s="294"/>
    </row>
    <row r="149" spans="1:23">
      <c r="A149" s="294" t="s">
        <v>203</v>
      </c>
      <c r="B149" s="300">
        <v>500</v>
      </c>
      <c r="C149" s="300">
        <v>577</v>
      </c>
      <c r="D149" s="294"/>
      <c r="E149" s="294" t="s">
        <v>218</v>
      </c>
      <c r="F149" s="294"/>
      <c r="G149" s="294" t="s">
        <v>201</v>
      </c>
      <c r="H149" s="294" t="s">
        <v>202</v>
      </c>
      <c r="I149" s="294">
        <v>500</v>
      </c>
      <c r="J149" s="294"/>
      <c r="K149" s="294"/>
      <c r="L149" s="294"/>
      <c r="M149" s="294">
        <v>0</v>
      </c>
      <c r="N149" s="294">
        <v>500</v>
      </c>
      <c r="O149" s="294">
        <v>9.6999999999999993</v>
      </c>
      <c r="P149" s="294">
        <v>38.6</v>
      </c>
      <c r="Q149" s="294">
        <v>451.7</v>
      </c>
      <c r="R149" s="294"/>
      <c r="S149" s="294"/>
      <c r="T149" s="294"/>
      <c r="U149" s="294"/>
      <c r="V149" s="294"/>
      <c r="W149" s="294"/>
    </row>
    <row r="150" spans="1:23">
      <c r="A150" s="294" t="s">
        <v>203</v>
      </c>
      <c r="B150" s="300">
        <v>500</v>
      </c>
      <c r="C150" s="300">
        <v>578</v>
      </c>
      <c r="D150" s="294"/>
      <c r="E150" s="294" t="s">
        <v>219</v>
      </c>
      <c r="F150" s="294"/>
      <c r="G150" s="294" t="s">
        <v>201</v>
      </c>
      <c r="H150" s="294" t="s">
        <v>202</v>
      </c>
      <c r="I150" s="294">
        <v>400</v>
      </c>
      <c r="J150" s="294"/>
      <c r="K150" s="294"/>
      <c r="L150" s="294"/>
      <c r="M150" s="294">
        <v>0</v>
      </c>
      <c r="N150" s="294">
        <v>400</v>
      </c>
      <c r="O150" s="294">
        <v>0.9</v>
      </c>
      <c r="P150" s="294">
        <v>0.2</v>
      </c>
      <c r="Q150" s="294">
        <v>398.90000000000003</v>
      </c>
      <c r="R150" s="294"/>
      <c r="S150" s="294"/>
      <c r="T150" s="294"/>
      <c r="U150" s="294"/>
      <c r="V150" s="294"/>
      <c r="W150" s="294"/>
    </row>
    <row r="151" spans="1:23">
      <c r="A151" s="294" t="s">
        <v>203</v>
      </c>
      <c r="B151" s="300">
        <v>500</v>
      </c>
      <c r="C151" s="300">
        <v>579</v>
      </c>
      <c r="D151" s="294"/>
      <c r="E151" s="294" t="s">
        <v>220</v>
      </c>
      <c r="F151" s="294"/>
      <c r="G151" s="294" t="s">
        <v>201</v>
      </c>
      <c r="H151" s="294" t="s">
        <v>202</v>
      </c>
      <c r="I151" s="294">
        <v>750</v>
      </c>
      <c r="J151" s="294"/>
      <c r="K151" s="294"/>
      <c r="L151" s="294"/>
      <c r="M151" s="294">
        <v>0</v>
      </c>
      <c r="N151" s="294">
        <v>750</v>
      </c>
      <c r="O151" s="294">
        <v>98.5</v>
      </c>
      <c r="P151" s="294">
        <v>171.9</v>
      </c>
      <c r="Q151" s="294">
        <v>479.6</v>
      </c>
      <c r="R151" s="294"/>
      <c r="S151" s="294"/>
      <c r="T151" s="294"/>
      <c r="U151" s="294"/>
      <c r="V151" s="294"/>
      <c r="W151" s="294"/>
    </row>
    <row r="152" spans="1:23">
      <c r="A152" s="294" t="s">
        <v>203</v>
      </c>
      <c r="B152" s="300">
        <v>500</v>
      </c>
      <c r="C152" s="300">
        <v>580</v>
      </c>
      <c r="D152" s="294"/>
      <c r="E152" s="294" t="s">
        <v>221</v>
      </c>
      <c r="F152" s="294"/>
      <c r="G152" s="294" t="s">
        <v>201</v>
      </c>
      <c r="H152" s="294" t="s">
        <v>202</v>
      </c>
      <c r="I152" s="294">
        <v>1185</v>
      </c>
      <c r="J152" s="294"/>
      <c r="K152" s="294"/>
      <c r="L152" s="294"/>
      <c r="M152" s="294">
        <v>0</v>
      </c>
      <c r="N152" s="294">
        <v>1185</v>
      </c>
      <c r="O152" s="294">
        <v>1</v>
      </c>
      <c r="P152" s="294">
        <v>556.1</v>
      </c>
      <c r="Q152" s="294">
        <v>627.9</v>
      </c>
      <c r="R152" s="294"/>
      <c r="S152" s="294"/>
      <c r="T152" s="294"/>
      <c r="U152" s="294"/>
      <c r="V152" s="294"/>
      <c r="W152" s="294"/>
    </row>
    <row r="153" spans="1:23">
      <c r="A153" s="294" t="s">
        <v>203</v>
      </c>
      <c r="B153" s="300">
        <v>500</v>
      </c>
      <c r="C153" s="300">
        <v>581</v>
      </c>
      <c r="D153" s="294"/>
      <c r="E153" s="294" t="s">
        <v>222</v>
      </c>
      <c r="F153" s="294"/>
      <c r="G153" s="294" t="s">
        <v>201</v>
      </c>
      <c r="H153" s="294" t="s">
        <v>202</v>
      </c>
      <c r="I153" s="294">
        <v>1000</v>
      </c>
      <c r="J153" s="294"/>
      <c r="K153" s="294"/>
      <c r="L153" s="294"/>
      <c r="M153" s="294">
        <v>0</v>
      </c>
      <c r="N153" s="294">
        <v>1000</v>
      </c>
      <c r="O153" s="294">
        <v>0.1</v>
      </c>
      <c r="P153" s="294">
        <v>321.5</v>
      </c>
      <c r="Q153" s="294">
        <v>678.4</v>
      </c>
      <c r="R153" s="294"/>
      <c r="S153" s="294"/>
      <c r="T153" s="294"/>
      <c r="U153" s="294"/>
      <c r="V153" s="294"/>
      <c r="W153" s="294"/>
    </row>
    <row r="154" spans="1:23">
      <c r="A154" s="294" t="s">
        <v>203</v>
      </c>
      <c r="B154" s="300">
        <v>500</v>
      </c>
      <c r="C154" s="300">
        <v>582</v>
      </c>
      <c r="D154" s="294"/>
      <c r="E154" s="294" t="s">
        <v>223</v>
      </c>
      <c r="F154" s="294"/>
      <c r="G154" s="294" t="s">
        <v>201</v>
      </c>
      <c r="H154" s="294" t="s">
        <v>202</v>
      </c>
      <c r="I154" s="294">
        <v>500</v>
      </c>
      <c r="J154" s="294"/>
      <c r="K154" s="294"/>
      <c r="L154" s="294"/>
      <c r="M154" s="294">
        <v>0</v>
      </c>
      <c r="N154" s="294">
        <v>500</v>
      </c>
      <c r="O154" s="294"/>
      <c r="P154" s="294">
        <v>20.5</v>
      </c>
      <c r="Q154" s="294">
        <v>479.5</v>
      </c>
      <c r="R154" s="294"/>
      <c r="S154" s="294"/>
      <c r="T154" s="294"/>
      <c r="U154" s="294"/>
      <c r="V154" s="294"/>
      <c r="W154" s="294"/>
    </row>
    <row r="155" spans="1:23">
      <c r="A155" s="294" t="s">
        <v>203</v>
      </c>
      <c r="B155" s="300">
        <v>500</v>
      </c>
      <c r="C155" s="300">
        <v>583</v>
      </c>
      <c r="D155" s="294"/>
      <c r="E155" s="294" t="s">
        <v>224</v>
      </c>
      <c r="F155" s="294"/>
      <c r="G155" s="294" t="s">
        <v>201</v>
      </c>
      <c r="H155" s="294" t="s">
        <v>202</v>
      </c>
      <c r="I155" s="294">
        <v>250</v>
      </c>
      <c r="J155" s="294"/>
      <c r="K155" s="294"/>
      <c r="L155" s="294"/>
      <c r="M155" s="294">
        <v>0</v>
      </c>
      <c r="N155" s="294">
        <v>250</v>
      </c>
      <c r="O155" s="294"/>
      <c r="P155" s="294">
        <v>0.3</v>
      </c>
      <c r="Q155" s="294">
        <v>249.7</v>
      </c>
      <c r="R155" s="294"/>
      <c r="S155" s="294"/>
      <c r="T155" s="294"/>
      <c r="U155" s="294"/>
      <c r="V155" s="294"/>
      <c r="W155" s="294"/>
    </row>
    <row r="156" spans="1:23">
      <c r="A156" s="294" t="s">
        <v>203</v>
      </c>
      <c r="B156" s="300">
        <v>500</v>
      </c>
      <c r="C156" s="300">
        <v>584</v>
      </c>
      <c r="D156" s="294"/>
      <c r="E156" s="294" t="s">
        <v>225</v>
      </c>
      <c r="F156" s="294"/>
      <c r="G156" s="294" t="s">
        <v>201</v>
      </c>
      <c r="H156" s="294" t="s">
        <v>202</v>
      </c>
      <c r="I156" s="294">
        <v>1000</v>
      </c>
      <c r="J156" s="294"/>
      <c r="K156" s="294"/>
      <c r="L156" s="294"/>
      <c r="M156" s="294">
        <v>0</v>
      </c>
      <c r="N156" s="294">
        <v>1000</v>
      </c>
      <c r="O156" s="294">
        <v>44</v>
      </c>
      <c r="P156" s="294">
        <v>374.7</v>
      </c>
      <c r="Q156" s="294">
        <v>581.29999999999995</v>
      </c>
      <c r="R156" s="294"/>
      <c r="S156" s="294"/>
      <c r="T156" s="294"/>
      <c r="U156" s="294"/>
      <c r="V156" s="294"/>
      <c r="W156" s="294"/>
    </row>
    <row r="157" spans="1:23">
      <c r="A157" s="294" t="s">
        <v>203</v>
      </c>
      <c r="B157" s="300">
        <v>500</v>
      </c>
      <c r="C157" s="300">
        <v>585</v>
      </c>
      <c r="D157" s="294"/>
      <c r="E157" s="294" t="s">
        <v>226</v>
      </c>
      <c r="F157" s="294"/>
      <c r="G157" s="294" t="s">
        <v>201</v>
      </c>
      <c r="H157" s="294" t="s">
        <v>202</v>
      </c>
      <c r="I157" s="294">
        <v>226</v>
      </c>
      <c r="J157" s="294"/>
      <c r="K157" s="294"/>
      <c r="L157" s="294"/>
      <c r="M157" s="294">
        <v>0</v>
      </c>
      <c r="N157" s="294">
        <v>226</v>
      </c>
      <c r="O157" s="294">
        <v>0</v>
      </c>
      <c r="P157" s="294">
        <v>226</v>
      </c>
      <c r="Q157" s="294">
        <v>0</v>
      </c>
      <c r="R157" s="294"/>
      <c r="S157" s="294"/>
      <c r="T157" s="294"/>
      <c r="U157" s="294"/>
      <c r="V157" s="294"/>
      <c r="W157" s="294"/>
    </row>
    <row r="158" spans="1:23">
      <c r="A158" s="294" t="s">
        <v>203</v>
      </c>
      <c r="B158" s="300">
        <v>500</v>
      </c>
      <c r="C158" s="300">
        <v>586</v>
      </c>
      <c r="D158" s="294"/>
      <c r="E158" s="294" t="s">
        <v>227</v>
      </c>
      <c r="F158" s="294"/>
      <c r="G158" s="294" t="s">
        <v>201</v>
      </c>
      <c r="H158" s="294" t="s">
        <v>202</v>
      </c>
      <c r="I158" s="294">
        <v>1500</v>
      </c>
      <c r="J158" s="294"/>
      <c r="K158" s="294"/>
      <c r="L158" s="294"/>
      <c r="M158" s="294">
        <v>0</v>
      </c>
      <c r="N158" s="294">
        <v>1500</v>
      </c>
      <c r="O158" s="294">
        <v>22.5</v>
      </c>
      <c r="P158" s="294">
        <v>1466.4</v>
      </c>
      <c r="Q158" s="294">
        <v>11.099999999999909</v>
      </c>
      <c r="R158" s="294"/>
      <c r="S158" s="294"/>
      <c r="T158" s="294"/>
      <c r="U158" s="294"/>
      <c r="V158" s="294"/>
      <c r="W158" s="294"/>
    </row>
    <row r="159" spans="1:23">
      <c r="A159" s="294" t="s">
        <v>203</v>
      </c>
      <c r="B159" s="300">
        <v>500</v>
      </c>
      <c r="C159" s="300">
        <v>587</v>
      </c>
      <c r="D159" s="294"/>
      <c r="E159" s="294" t="s">
        <v>228</v>
      </c>
      <c r="F159" s="294"/>
      <c r="G159" s="294" t="s">
        <v>201</v>
      </c>
      <c r="H159" s="294" t="s">
        <v>202</v>
      </c>
      <c r="I159" s="294">
        <v>750</v>
      </c>
      <c r="J159" s="294"/>
      <c r="K159" s="294"/>
      <c r="L159" s="294"/>
      <c r="M159" s="294">
        <v>0</v>
      </c>
      <c r="N159" s="294">
        <v>750</v>
      </c>
      <c r="O159" s="294">
        <v>200.1</v>
      </c>
      <c r="P159" s="294">
        <v>548.5</v>
      </c>
      <c r="Q159" s="294">
        <v>1.3999999999999773</v>
      </c>
      <c r="R159" s="294"/>
      <c r="S159" s="294"/>
      <c r="T159" s="294"/>
      <c r="U159" s="294"/>
      <c r="V159" s="294"/>
      <c r="W159" s="294"/>
    </row>
    <row r="160" spans="1:23">
      <c r="A160" s="294" t="s">
        <v>203</v>
      </c>
      <c r="B160" s="300">
        <v>500</v>
      </c>
      <c r="C160" s="300">
        <v>588</v>
      </c>
      <c r="D160" s="294"/>
      <c r="E160" s="294" t="s">
        <v>229</v>
      </c>
      <c r="F160" s="294"/>
      <c r="G160" s="294" t="s">
        <v>201</v>
      </c>
      <c r="H160" s="294" t="s">
        <v>202</v>
      </c>
      <c r="I160" s="294">
        <v>2000</v>
      </c>
      <c r="J160" s="294">
        <v>0</v>
      </c>
      <c r="K160" s="294" t="s">
        <v>271</v>
      </c>
      <c r="L160" s="294"/>
      <c r="M160" s="294">
        <v>192.70000000000005</v>
      </c>
      <c r="N160" s="294">
        <v>1807.3</v>
      </c>
      <c r="O160" s="294">
        <v>146.69999999999999</v>
      </c>
      <c r="P160" s="294">
        <v>421.1</v>
      </c>
      <c r="Q160" s="294">
        <v>1432.1999999999998</v>
      </c>
      <c r="R160" s="294"/>
      <c r="S160" s="294"/>
      <c r="T160" s="294"/>
      <c r="U160" s="294"/>
      <c r="V160" s="294"/>
      <c r="W160" s="294"/>
    </row>
    <row r="161" spans="1:23">
      <c r="A161" s="294" t="s">
        <v>203</v>
      </c>
      <c r="B161" s="300">
        <v>500</v>
      </c>
      <c r="C161" s="300">
        <v>589</v>
      </c>
      <c r="D161" s="294"/>
      <c r="E161" s="294" t="s">
        <v>230</v>
      </c>
      <c r="F161" s="294"/>
      <c r="G161" s="294" t="s">
        <v>201</v>
      </c>
      <c r="H161" s="294" t="s">
        <v>202</v>
      </c>
      <c r="I161" s="294">
        <v>648</v>
      </c>
      <c r="J161" s="294"/>
      <c r="K161" s="294"/>
      <c r="L161" s="294"/>
      <c r="M161" s="294">
        <v>0</v>
      </c>
      <c r="N161" s="294">
        <v>648</v>
      </c>
      <c r="O161" s="294">
        <v>350.6</v>
      </c>
      <c r="P161" s="294">
        <v>297.39999999999998</v>
      </c>
      <c r="Q161" s="294">
        <v>0</v>
      </c>
      <c r="R161" s="294"/>
      <c r="S161" s="294"/>
      <c r="T161" s="294"/>
      <c r="U161" s="294"/>
      <c r="V161" s="294"/>
      <c r="W161" s="294"/>
    </row>
    <row r="162" spans="1:23">
      <c r="A162" s="294" t="s">
        <v>203</v>
      </c>
      <c r="B162" s="300">
        <v>500</v>
      </c>
      <c r="C162" s="300">
        <v>590</v>
      </c>
      <c r="D162" s="294"/>
      <c r="E162" s="294" t="s">
        <v>231</v>
      </c>
      <c r="F162" s="294"/>
      <c r="G162" s="294" t="s">
        <v>201</v>
      </c>
      <c r="H162" s="294" t="s">
        <v>202</v>
      </c>
      <c r="I162" s="294">
        <v>485</v>
      </c>
      <c r="J162" s="294"/>
      <c r="K162" s="294"/>
      <c r="L162" s="294">
        <v>-485</v>
      </c>
      <c r="M162" s="294">
        <v>0</v>
      </c>
      <c r="N162" s="294">
        <v>0</v>
      </c>
      <c r="O162" s="294">
        <v>0</v>
      </c>
      <c r="P162" s="294"/>
      <c r="Q162" s="294">
        <v>0</v>
      </c>
      <c r="R162" s="294"/>
      <c r="S162" s="294" t="s">
        <v>434</v>
      </c>
      <c r="T162" s="294"/>
      <c r="U162" s="294"/>
      <c r="V162" s="294"/>
      <c r="W162" s="294"/>
    </row>
    <row r="163" spans="1:23">
      <c r="A163" s="294" t="s">
        <v>203</v>
      </c>
      <c r="B163" s="300">
        <v>500</v>
      </c>
      <c r="C163" s="300">
        <v>591</v>
      </c>
      <c r="D163" s="294"/>
      <c r="E163" s="294" t="s">
        <v>232</v>
      </c>
      <c r="F163" s="294"/>
      <c r="G163" s="294" t="s">
        <v>201</v>
      </c>
      <c r="H163" s="294" t="s">
        <v>202</v>
      </c>
      <c r="I163" s="294">
        <v>500</v>
      </c>
      <c r="J163" s="294"/>
      <c r="K163" s="294"/>
      <c r="L163" s="294"/>
      <c r="M163" s="294">
        <v>0</v>
      </c>
      <c r="N163" s="294">
        <v>500</v>
      </c>
      <c r="O163" s="294">
        <v>396.5</v>
      </c>
      <c r="P163" s="294">
        <v>103.5</v>
      </c>
      <c r="Q163" s="294">
        <v>0</v>
      </c>
      <c r="R163" s="294"/>
      <c r="S163" s="294"/>
      <c r="T163" s="294"/>
      <c r="U163" s="294"/>
      <c r="V163" s="294"/>
      <c r="W163" s="294"/>
    </row>
    <row r="164" spans="1:23">
      <c r="A164" s="294" t="s">
        <v>203</v>
      </c>
      <c r="B164" s="300">
        <v>500</v>
      </c>
      <c r="C164" s="300">
        <v>592</v>
      </c>
      <c r="D164" s="294"/>
      <c r="E164" s="294" t="s">
        <v>233</v>
      </c>
      <c r="F164" s="294"/>
      <c r="G164" s="294" t="s">
        <v>201</v>
      </c>
      <c r="H164" s="294" t="s">
        <v>202</v>
      </c>
      <c r="I164" s="294">
        <v>260</v>
      </c>
      <c r="J164" s="294"/>
      <c r="K164" s="294"/>
      <c r="L164" s="294"/>
      <c r="M164" s="294">
        <v>0</v>
      </c>
      <c r="N164" s="294">
        <v>260</v>
      </c>
      <c r="O164" s="294">
        <v>0</v>
      </c>
      <c r="P164" s="294">
        <v>260</v>
      </c>
      <c r="Q164" s="294">
        <v>0</v>
      </c>
      <c r="R164" s="294"/>
      <c r="S164" s="294"/>
      <c r="T164" s="294"/>
      <c r="U164" s="294"/>
      <c r="V164" s="294"/>
      <c r="W164" s="294"/>
    </row>
    <row r="165" spans="1:23">
      <c r="A165" s="294" t="s">
        <v>203</v>
      </c>
      <c r="B165" s="300">
        <v>500</v>
      </c>
      <c r="C165" s="300">
        <v>593</v>
      </c>
      <c r="D165" s="294"/>
      <c r="E165" s="294" t="s">
        <v>234</v>
      </c>
      <c r="F165" s="294"/>
      <c r="G165" s="294" t="s">
        <v>201</v>
      </c>
      <c r="H165" s="294" t="s">
        <v>202</v>
      </c>
      <c r="I165" s="294">
        <v>175</v>
      </c>
      <c r="J165" s="294"/>
      <c r="K165" s="294"/>
      <c r="L165" s="294"/>
      <c r="M165" s="294">
        <v>0</v>
      </c>
      <c r="N165" s="294">
        <v>175</v>
      </c>
      <c r="O165" s="294">
        <v>0</v>
      </c>
      <c r="P165" s="294">
        <v>175</v>
      </c>
      <c r="Q165" s="294">
        <v>0</v>
      </c>
      <c r="R165" s="294"/>
      <c r="S165" s="294"/>
      <c r="T165" s="294"/>
      <c r="U165" s="294"/>
      <c r="V165" s="294"/>
      <c r="W165" s="294"/>
    </row>
    <row r="166" spans="1:23">
      <c r="A166" s="294" t="s">
        <v>203</v>
      </c>
      <c r="B166" s="300">
        <v>500</v>
      </c>
      <c r="C166" s="300">
        <v>594</v>
      </c>
      <c r="D166" s="294"/>
      <c r="E166" s="294" t="s">
        <v>235</v>
      </c>
      <c r="F166" s="294"/>
      <c r="G166" s="294" t="s">
        <v>201</v>
      </c>
      <c r="H166" s="294" t="s">
        <v>202</v>
      </c>
      <c r="I166" s="294">
        <v>125</v>
      </c>
      <c r="J166" s="294"/>
      <c r="K166" s="294"/>
      <c r="L166" s="294"/>
      <c r="M166" s="294">
        <v>0</v>
      </c>
      <c r="N166" s="294">
        <v>125</v>
      </c>
      <c r="O166" s="294">
        <v>17.3</v>
      </c>
      <c r="P166" s="294">
        <v>107.7</v>
      </c>
      <c r="Q166" s="294">
        <v>0</v>
      </c>
      <c r="R166" s="294"/>
      <c r="S166" s="294"/>
      <c r="T166" s="294"/>
      <c r="U166" s="294"/>
      <c r="V166" s="294"/>
      <c r="W166" s="294"/>
    </row>
    <row r="167" spans="1:23">
      <c r="A167" s="294" t="s">
        <v>203</v>
      </c>
      <c r="B167" s="300">
        <v>500</v>
      </c>
      <c r="C167" s="300">
        <v>595</v>
      </c>
      <c r="D167" s="294"/>
      <c r="E167" s="294" t="s">
        <v>354</v>
      </c>
      <c r="F167" s="294"/>
      <c r="G167" s="294" t="s">
        <v>201</v>
      </c>
      <c r="H167" s="294" t="s">
        <v>202</v>
      </c>
      <c r="I167" s="294">
        <v>950</v>
      </c>
      <c r="J167" s="294"/>
      <c r="K167" s="294"/>
      <c r="L167" s="294"/>
      <c r="M167" s="294">
        <v>950</v>
      </c>
      <c r="N167" s="294"/>
      <c r="O167" s="294"/>
      <c r="P167" s="294"/>
      <c r="Q167" s="294">
        <v>950</v>
      </c>
      <c r="R167" s="294"/>
      <c r="S167" s="294"/>
      <c r="T167" s="294"/>
      <c r="U167" s="294"/>
      <c r="V167" s="294"/>
      <c r="W167" s="294"/>
    </row>
    <row r="168" spans="1:23">
      <c r="A168" s="294" t="s">
        <v>263</v>
      </c>
      <c r="B168" s="300">
        <v>500</v>
      </c>
      <c r="C168" s="300">
        <v>596</v>
      </c>
      <c r="D168" s="294"/>
      <c r="E168" s="294" t="s">
        <v>346</v>
      </c>
      <c r="F168" s="294"/>
      <c r="G168" s="294" t="s">
        <v>295</v>
      </c>
      <c r="H168" s="294" t="s">
        <v>296</v>
      </c>
      <c r="I168" s="294">
        <v>156</v>
      </c>
      <c r="J168" s="294"/>
      <c r="K168" s="294"/>
      <c r="L168" s="294"/>
      <c r="M168" s="294">
        <v>156</v>
      </c>
      <c r="N168" s="294"/>
      <c r="O168" s="294"/>
      <c r="P168" s="294"/>
      <c r="Q168" s="294">
        <v>156</v>
      </c>
      <c r="R168" s="294"/>
      <c r="S168" s="294" t="s">
        <v>197</v>
      </c>
      <c r="T168" s="294"/>
      <c r="U168" s="294"/>
      <c r="V168" s="294"/>
      <c r="W168" s="294"/>
    </row>
    <row r="169" spans="1:23">
      <c r="A169" s="294" t="s">
        <v>263</v>
      </c>
      <c r="B169" s="300">
        <v>500</v>
      </c>
      <c r="C169" s="300">
        <v>597</v>
      </c>
      <c r="D169" s="294"/>
      <c r="E169" s="294" t="s">
        <v>347</v>
      </c>
      <c r="F169" s="294"/>
      <c r="G169" s="294" t="s">
        <v>295</v>
      </c>
      <c r="H169" s="294" t="s">
        <v>296</v>
      </c>
      <c r="I169" s="294">
        <v>225</v>
      </c>
      <c r="J169" s="294"/>
      <c r="K169" s="294"/>
      <c r="L169" s="294"/>
      <c r="M169" s="294">
        <v>225</v>
      </c>
      <c r="N169" s="294"/>
      <c r="O169" s="294"/>
      <c r="P169" s="294"/>
      <c r="Q169" s="294">
        <v>225</v>
      </c>
      <c r="R169" s="294"/>
      <c r="S169" s="294" t="s">
        <v>197</v>
      </c>
      <c r="T169" s="294"/>
      <c r="U169" s="294"/>
      <c r="V169" s="294"/>
      <c r="W169" s="294"/>
    </row>
    <row r="170" spans="1:23">
      <c r="A170" s="294" t="s">
        <v>263</v>
      </c>
      <c r="B170" s="300">
        <v>500</v>
      </c>
      <c r="C170" s="300">
        <v>598</v>
      </c>
      <c r="D170" s="294"/>
      <c r="E170" s="294" t="s">
        <v>348</v>
      </c>
      <c r="F170" s="294"/>
      <c r="G170" s="294" t="s">
        <v>295</v>
      </c>
      <c r="H170" s="294" t="s">
        <v>296</v>
      </c>
      <c r="I170" s="294">
        <v>100</v>
      </c>
      <c r="J170" s="294"/>
      <c r="K170" s="294"/>
      <c r="L170" s="294"/>
      <c r="M170" s="294">
        <v>0</v>
      </c>
      <c r="N170" s="294">
        <v>100</v>
      </c>
      <c r="O170" s="294">
        <v>100</v>
      </c>
      <c r="P170" s="294"/>
      <c r="Q170" s="294">
        <v>0</v>
      </c>
      <c r="R170" s="294"/>
      <c r="S170" s="294" t="s">
        <v>435</v>
      </c>
      <c r="T170" s="294"/>
      <c r="U170" s="294"/>
      <c r="V170" s="294"/>
      <c r="W170" s="294"/>
    </row>
    <row r="171" spans="1:23">
      <c r="A171" s="294" t="s">
        <v>263</v>
      </c>
      <c r="B171" s="300">
        <v>500</v>
      </c>
      <c r="C171" s="300">
        <v>599</v>
      </c>
      <c r="D171" s="294"/>
      <c r="E171" s="294" t="s">
        <v>349</v>
      </c>
      <c r="F171" s="294"/>
      <c r="G171" s="294" t="s">
        <v>295</v>
      </c>
      <c r="H171" s="294" t="s">
        <v>296</v>
      </c>
      <c r="I171" s="294">
        <v>372</v>
      </c>
      <c r="J171" s="294"/>
      <c r="K171" s="294"/>
      <c r="L171" s="294"/>
      <c r="M171" s="294">
        <v>372</v>
      </c>
      <c r="N171" s="294"/>
      <c r="O171" s="294"/>
      <c r="P171" s="294"/>
      <c r="Q171" s="294">
        <v>372</v>
      </c>
      <c r="R171" s="294"/>
      <c r="S171" s="294" t="s">
        <v>197</v>
      </c>
      <c r="T171" s="294"/>
      <c r="U171" s="294"/>
      <c r="V171" s="294"/>
      <c r="W171" s="294"/>
    </row>
    <row r="172" spans="1:23">
      <c r="A172" s="294" t="s">
        <v>263</v>
      </c>
      <c r="B172" s="300">
        <v>500</v>
      </c>
      <c r="C172" s="300">
        <v>500</v>
      </c>
      <c r="D172" s="294"/>
      <c r="E172" s="294" t="s">
        <v>309</v>
      </c>
      <c r="F172" s="294"/>
      <c r="G172" s="294" t="s">
        <v>295</v>
      </c>
      <c r="H172" s="294" t="s">
        <v>296</v>
      </c>
      <c r="I172" s="294">
        <v>970</v>
      </c>
      <c r="J172" s="294"/>
      <c r="K172" s="294"/>
      <c r="L172" s="294"/>
      <c r="M172" s="294">
        <v>0</v>
      </c>
      <c r="N172" s="294">
        <v>970</v>
      </c>
      <c r="O172" s="294"/>
      <c r="P172" s="294"/>
      <c r="Q172" s="294">
        <v>970</v>
      </c>
      <c r="R172" s="294"/>
      <c r="S172" s="294"/>
      <c r="T172" s="294"/>
      <c r="U172" s="294"/>
      <c r="V172" s="294"/>
      <c r="W172" s="294"/>
    </row>
    <row r="173" spans="1:23">
      <c r="A173" s="294" t="s">
        <v>263</v>
      </c>
      <c r="B173" s="300">
        <v>500</v>
      </c>
      <c r="C173" s="300">
        <v>501</v>
      </c>
      <c r="D173" s="294"/>
      <c r="E173" s="294" t="s">
        <v>310</v>
      </c>
      <c r="F173" s="294"/>
      <c r="G173" s="294" t="s">
        <v>295</v>
      </c>
      <c r="H173" s="294" t="s">
        <v>296</v>
      </c>
      <c r="I173" s="294">
        <v>700</v>
      </c>
      <c r="J173" s="294"/>
      <c r="K173" s="294"/>
      <c r="L173" s="294"/>
      <c r="M173" s="294">
        <v>0</v>
      </c>
      <c r="N173" s="294">
        <v>700</v>
      </c>
      <c r="O173" s="294"/>
      <c r="P173" s="294">
        <v>6.8</v>
      </c>
      <c r="Q173" s="294">
        <v>693.2</v>
      </c>
      <c r="R173" s="294"/>
      <c r="S173" s="294"/>
      <c r="T173" s="294"/>
      <c r="U173" s="294"/>
      <c r="V173" s="294"/>
      <c r="W173" s="294"/>
    </row>
    <row r="174" spans="1:23">
      <c r="A174" s="294" t="s">
        <v>263</v>
      </c>
      <c r="B174" s="300">
        <v>500</v>
      </c>
      <c r="C174" s="300">
        <v>502</v>
      </c>
      <c r="D174" s="294"/>
      <c r="E174" s="294" t="s">
        <v>311</v>
      </c>
      <c r="F174" s="294"/>
      <c r="G174" s="294" t="s">
        <v>295</v>
      </c>
      <c r="H174" s="294" t="s">
        <v>296</v>
      </c>
      <c r="I174" s="294">
        <v>750</v>
      </c>
      <c r="J174" s="294"/>
      <c r="K174" s="294"/>
      <c r="L174" s="294"/>
      <c r="M174" s="294">
        <v>0</v>
      </c>
      <c r="N174" s="294">
        <v>750</v>
      </c>
      <c r="O174" s="294">
        <v>0</v>
      </c>
      <c r="P174" s="294">
        <v>137</v>
      </c>
      <c r="Q174" s="294">
        <v>613</v>
      </c>
      <c r="R174" s="294"/>
      <c r="S174" s="294"/>
      <c r="T174" s="294"/>
      <c r="U174" s="294"/>
      <c r="V174" s="294"/>
      <c r="W174" s="294"/>
    </row>
    <row r="175" spans="1:23">
      <c r="A175" s="294" t="s">
        <v>263</v>
      </c>
      <c r="B175" s="300">
        <v>500</v>
      </c>
      <c r="C175" s="300">
        <v>503</v>
      </c>
      <c r="D175" s="294"/>
      <c r="E175" s="294" t="s">
        <v>312</v>
      </c>
      <c r="F175" s="294"/>
      <c r="G175" s="294" t="s">
        <v>295</v>
      </c>
      <c r="H175" s="294" t="s">
        <v>296</v>
      </c>
      <c r="I175" s="294">
        <v>1600</v>
      </c>
      <c r="J175" s="294"/>
      <c r="K175" s="294"/>
      <c r="L175" s="294"/>
      <c r="M175" s="294">
        <v>0</v>
      </c>
      <c r="N175" s="294">
        <v>1600</v>
      </c>
      <c r="O175" s="294">
        <v>193.9</v>
      </c>
      <c r="P175" s="294">
        <v>42.9</v>
      </c>
      <c r="Q175" s="294">
        <v>1363.1999999999998</v>
      </c>
      <c r="R175" s="294"/>
      <c r="S175" s="294"/>
      <c r="T175" s="294"/>
      <c r="U175" s="294"/>
      <c r="V175" s="294"/>
      <c r="W175" s="294"/>
    </row>
    <row r="176" spans="1:23">
      <c r="A176" s="294" t="s">
        <v>263</v>
      </c>
      <c r="B176" s="300">
        <v>500</v>
      </c>
      <c r="C176" s="300">
        <v>504</v>
      </c>
      <c r="D176" s="294"/>
      <c r="E176" s="294" t="s">
        <v>313</v>
      </c>
      <c r="F176" s="294"/>
      <c r="G176" s="294" t="s">
        <v>295</v>
      </c>
      <c r="H176" s="294" t="s">
        <v>296</v>
      </c>
      <c r="I176" s="294">
        <v>1500</v>
      </c>
      <c r="J176" s="294"/>
      <c r="K176" s="294"/>
      <c r="L176" s="294"/>
      <c r="M176" s="294">
        <v>0</v>
      </c>
      <c r="N176" s="294">
        <v>1500</v>
      </c>
      <c r="O176" s="294">
        <v>225.9</v>
      </c>
      <c r="P176" s="294">
        <v>731</v>
      </c>
      <c r="Q176" s="294">
        <v>543.09999999999991</v>
      </c>
      <c r="R176" s="294"/>
      <c r="S176" s="294"/>
      <c r="T176" s="294"/>
      <c r="U176" s="294"/>
      <c r="V176" s="294"/>
      <c r="W176" s="294"/>
    </row>
    <row r="177" spans="1:23">
      <c r="A177" s="294" t="s">
        <v>263</v>
      </c>
      <c r="B177" s="300">
        <v>500</v>
      </c>
      <c r="C177" s="300">
        <v>505</v>
      </c>
      <c r="D177" s="294"/>
      <c r="E177" s="294" t="s">
        <v>314</v>
      </c>
      <c r="F177" s="294"/>
      <c r="G177" s="294" t="s">
        <v>295</v>
      </c>
      <c r="H177" s="294" t="s">
        <v>296</v>
      </c>
      <c r="I177" s="294">
        <v>1500</v>
      </c>
      <c r="J177" s="294"/>
      <c r="K177" s="294"/>
      <c r="L177" s="294"/>
      <c r="M177" s="294">
        <v>0</v>
      </c>
      <c r="N177" s="294">
        <v>1500</v>
      </c>
      <c r="O177" s="294"/>
      <c r="P177" s="294"/>
      <c r="Q177" s="294">
        <v>1500</v>
      </c>
      <c r="R177" s="294"/>
      <c r="S177" s="294"/>
      <c r="T177" s="294"/>
      <c r="U177" s="294"/>
      <c r="V177" s="294"/>
      <c r="W177" s="294"/>
    </row>
    <row r="178" spans="1:23">
      <c r="A178" s="294" t="s">
        <v>263</v>
      </c>
      <c r="B178" s="300">
        <v>500</v>
      </c>
      <c r="C178" s="300">
        <v>506</v>
      </c>
      <c r="D178" s="294"/>
      <c r="E178" s="294" t="s">
        <v>315</v>
      </c>
      <c r="F178" s="294"/>
      <c r="G178" s="294" t="s">
        <v>295</v>
      </c>
      <c r="H178" s="294" t="s">
        <v>296</v>
      </c>
      <c r="I178" s="294">
        <v>500</v>
      </c>
      <c r="J178" s="294"/>
      <c r="K178" s="294"/>
      <c r="L178" s="294"/>
      <c r="M178" s="294">
        <v>0</v>
      </c>
      <c r="N178" s="294">
        <v>500</v>
      </c>
      <c r="O178" s="294"/>
      <c r="P178" s="294">
        <v>7.2</v>
      </c>
      <c r="Q178" s="294">
        <v>492.8</v>
      </c>
      <c r="R178" s="294"/>
      <c r="S178" s="294"/>
      <c r="T178" s="294"/>
      <c r="U178" s="294"/>
      <c r="V178" s="294"/>
      <c r="W178" s="294"/>
    </row>
    <row r="179" spans="1:23">
      <c r="A179" s="294" t="s">
        <v>263</v>
      </c>
      <c r="B179" s="300">
        <v>500</v>
      </c>
      <c r="C179" s="300">
        <v>507</v>
      </c>
      <c r="D179" s="294"/>
      <c r="E179" s="294" t="s">
        <v>316</v>
      </c>
      <c r="F179" s="294"/>
      <c r="G179" s="294" t="s">
        <v>295</v>
      </c>
      <c r="H179" s="294" t="s">
        <v>296</v>
      </c>
      <c r="I179" s="294">
        <v>150</v>
      </c>
      <c r="J179" s="294"/>
      <c r="K179" s="294"/>
      <c r="L179" s="294"/>
      <c r="M179" s="294">
        <v>0</v>
      </c>
      <c r="N179" s="294">
        <v>150</v>
      </c>
      <c r="O179" s="294"/>
      <c r="P179" s="294"/>
      <c r="Q179" s="294">
        <v>150</v>
      </c>
      <c r="R179" s="294"/>
      <c r="S179" s="294"/>
      <c r="T179" s="294"/>
      <c r="U179" s="294"/>
      <c r="V179" s="294"/>
      <c r="W179" s="294"/>
    </row>
    <row r="180" spans="1:23">
      <c r="A180" s="294" t="s">
        <v>263</v>
      </c>
      <c r="B180" s="300">
        <v>500</v>
      </c>
      <c r="C180" s="300">
        <v>508</v>
      </c>
      <c r="D180" s="294"/>
      <c r="E180" s="294" t="s">
        <v>317</v>
      </c>
      <c r="F180" s="294"/>
      <c r="G180" s="294" t="s">
        <v>295</v>
      </c>
      <c r="H180" s="294" t="s">
        <v>296</v>
      </c>
      <c r="I180" s="294">
        <v>1500</v>
      </c>
      <c r="J180" s="294"/>
      <c r="K180" s="294"/>
      <c r="L180" s="294"/>
      <c r="M180" s="294">
        <v>0</v>
      </c>
      <c r="N180" s="294">
        <v>1500</v>
      </c>
      <c r="O180" s="294"/>
      <c r="P180" s="294">
        <v>23</v>
      </c>
      <c r="Q180" s="294">
        <v>1477</v>
      </c>
      <c r="R180" s="294"/>
      <c r="S180" s="294"/>
      <c r="T180" s="294"/>
      <c r="U180" s="294"/>
      <c r="V180" s="294"/>
      <c r="W180" s="294"/>
    </row>
    <row r="181" spans="1:23">
      <c r="A181" s="294" t="s">
        <v>263</v>
      </c>
      <c r="B181" s="300">
        <v>500</v>
      </c>
      <c r="C181" s="300">
        <v>509</v>
      </c>
      <c r="D181" s="294"/>
      <c r="E181" s="294" t="s">
        <v>318</v>
      </c>
      <c r="F181" s="294"/>
      <c r="G181" s="294" t="s">
        <v>295</v>
      </c>
      <c r="H181" s="294" t="s">
        <v>296</v>
      </c>
      <c r="I181" s="294">
        <v>2000</v>
      </c>
      <c r="J181" s="294"/>
      <c r="K181" s="294"/>
      <c r="L181" s="294"/>
      <c r="M181" s="294">
        <v>0</v>
      </c>
      <c r="N181" s="294">
        <v>2000</v>
      </c>
      <c r="O181" s="294">
        <v>816.5</v>
      </c>
      <c r="P181" s="294">
        <v>557.4</v>
      </c>
      <c r="Q181" s="294">
        <v>626.1</v>
      </c>
      <c r="R181" s="294"/>
      <c r="S181" s="294"/>
      <c r="T181" s="294"/>
      <c r="U181" s="294"/>
      <c r="V181" s="294"/>
      <c r="W181" s="294"/>
    </row>
    <row r="182" spans="1:23">
      <c r="A182" s="294" t="s">
        <v>263</v>
      </c>
      <c r="B182" s="300">
        <v>500</v>
      </c>
      <c r="C182" s="300">
        <v>510</v>
      </c>
      <c r="D182" s="294"/>
      <c r="E182" s="294" t="s">
        <v>319</v>
      </c>
      <c r="F182" s="294"/>
      <c r="G182" s="294" t="s">
        <v>295</v>
      </c>
      <c r="H182" s="294" t="s">
        <v>296</v>
      </c>
      <c r="I182" s="294">
        <v>250</v>
      </c>
      <c r="J182" s="294"/>
      <c r="K182" s="294"/>
      <c r="L182" s="294"/>
      <c r="M182" s="294">
        <v>0</v>
      </c>
      <c r="N182" s="294">
        <v>250</v>
      </c>
      <c r="O182" s="294">
        <v>58.1</v>
      </c>
      <c r="P182" s="294"/>
      <c r="Q182" s="294">
        <v>191.9</v>
      </c>
      <c r="R182" s="294"/>
      <c r="S182" s="294"/>
      <c r="T182" s="294"/>
      <c r="U182" s="294"/>
      <c r="V182" s="294"/>
      <c r="W182" s="294"/>
    </row>
    <row r="183" spans="1:23">
      <c r="A183" s="294" t="s">
        <v>263</v>
      </c>
      <c r="B183" s="300">
        <v>500</v>
      </c>
      <c r="C183" s="300">
        <v>511</v>
      </c>
      <c r="D183" s="294"/>
      <c r="E183" s="294" t="s">
        <v>320</v>
      </c>
      <c r="F183" s="294"/>
      <c r="G183" s="294" t="s">
        <v>295</v>
      </c>
      <c r="H183" s="294" t="s">
        <v>296</v>
      </c>
      <c r="I183" s="294">
        <v>100</v>
      </c>
      <c r="J183" s="294"/>
      <c r="K183" s="294"/>
      <c r="L183" s="294"/>
      <c r="M183" s="294">
        <v>0</v>
      </c>
      <c r="N183" s="294">
        <v>100</v>
      </c>
      <c r="O183" s="294"/>
      <c r="P183" s="294"/>
      <c r="Q183" s="294">
        <v>100</v>
      </c>
      <c r="R183" s="294"/>
      <c r="S183" s="294"/>
      <c r="T183" s="294"/>
      <c r="U183" s="294"/>
      <c r="V183" s="294"/>
      <c r="W183" s="294"/>
    </row>
    <row r="184" spans="1:23">
      <c r="A184" s="294" t="s">
        <v>263</v>
      </c>
      <c r="B184" s="300">
        <v>500</v>
      </c>
      <c r="C184" s="300">
        <v>512</v>
      </c>
      <c r="D184" s="294"/>
      <c r="E184" s="294" t="s">
        <v>321</v>
      </c>
      <c r="F184" s="294"/>
      <c r="G184" s="294" t="s">
        <v>295</v>
      </c>
      <c r="H184" s="294" t="s">
        <v>296</v>
      </c>
      <c r="I184" s="294">
        <v>250</v>
      </c>
      <c r="J184" s="294"/>
      <c r="K184" s="294"/>
      <c r="L184" s="294"/>
      <c r="M184" s="294">
        <v>0</v>
      </c>
      <c r="N184" s="294">
        <v>250</v>
      </c>
      <c r="O184" s="294">
        <v>88.9</v>
      </c>
      <c r="P184" s="294">
        <v>52.5</v>
      </c>
      <c r="Q184" s="294">
        <v>108.6</v>
      </c>
      <c r="R184" s="294"/>
      <c r="S184" s="294"/>
      <c r="T184" s="294"/>
      <c r="U184" s="294"/>
      <c r="V184" s="294"/>
      <c r="W184" s="294"/>
    </row>
    <row r="185" spans="1:23">
      <c r="A185" s="294" t="s">
        <v>263</v>
      </c>
      <c r="B185" s="300">
        <v>500</v>
      </c>
      <c r="C185" s="300">
        <v>513</v>
      </c>
      <c r="D185" s="294"/>
      <c r="E185" s="294" t="s">
        <v>322</v>
      </c>
      <c r="F185" s="294"/>
      <c r="G185" s="294" t="s">
        <v>295</v>
      </c>
      <c r="H185" s="294" t="s">
        <v>296</v>
      </c>
      <c r="I185" s="294">
        <v>550</v>
      </c>
      <c r="J185" s="294"/>
      <c r="K185" s="294"/>
      <c r="L185" s="294"/>
      <c r="M185" s="294">
        <v>0</v>
      </c>
      <c r="N185" s="294">
        <v>550</v>
      </c>
      <c r="O185" s="294">
        <v>27</v>
      </c>
      <c r="P185" s="294">
        <v>10.4</v>
      </c>
      <c r="Q185" s="294">
        <v>512.6</v>
      </c>
      <c r="R185" s="294"/>
      <c r="S185" s="294"/>
      <c r="T185" s="294"/>
      <c r="U185" s="294"/>
      <c r="V185" s="294"/>
      <c r="W185" s="294"/>
    </row>
    <row r="186" spans="1:23">
      <c r="A186" s="294" t="s">
        <v>263</v>
      </c>
      <c r="B186" s="300">
        <v>500</v>
      </c>
      <c r="C186" s="300">
        <v>514</v>
      </c>
      <c r="D186" s="294"/>
      <c r="E186" s="294" t="s">
        <v>323</v>
      </c>
      <c r="F186" s="294"/>
      <c r="G186" s="294" t="s">
        <v>295</v>
      </c>
      <c r="H186" s="294" t="s">
        <v>296</v>
      </c>
      <c r="I186" s="294">
        <v>3000</v>
      </c>
      <c r="J186" s="294"/>
      <c r="K186" s="294"/>
      <c r="L186" s="294"/>
      <c r="M186" s="294">
        <v>0</v>
      </c>
      <c r="N186" s="294">
        <v>3000</v>
      </c>
      <c r="O186" s="294">
        <v>1650.5</v>
      </c>
      <c r="P186" s="294">
        <v>1227.2</v>
      </c>
      <c r="Q186" s="294">
        <v>122.29999999999995</v>
      </c>
      <c r="R186" s="294"/>
      <c r="S186" s="294"/>
      <c r="T186" s="294"/>
      <c r="U186" s="294"/>
      <c r="V186" s="294"/>
      <c r="W186" s="294"/>
    </row>
    <row r="187" spans="1:23">
      <c r="A187" s="294" t="s">
        <v>263</v>
      </c>
      <c r="B187" s="300">
        <v>500</v>
      </c>
      <c r="C187" s="300">
        <v>515</v>
      </c>
      <c r="D187" s="294"/>
      <c r="E187" s="294" t="s">
        <v>324</v>
      </c>
      <c r="F187" s="294"/>
      <c r="G187" s="294" t="s">
        <v>295</v>
      </c>
      <c r="H187" s="294" t="s">
        <v>296</v>
      </c>
      <c r="I187" s="294">
        <v>650</v>
      </c>
      <c r="J187" s="294"/>
      <c r="K187" s="294"/>
      <c r="L187" s="294"/>
      <c r="M187" s="294">
        <v>0</v>
      </c>
      <c r="N187" s="294">
        <v>650</v>
      </c>
      <c r="O187" s="294">
        <v>0.6</v>
      </c>
      <c r="P187" s="294">
        <v>47.9</v>
      </c>
      <c r="Q187" s="294">
        <v>601.5</v>
      </c>
      <c r="R187" s="294"/>
      <c r="S187" s="294"/>
      <c r="T187" s="294"/>
      <c r="U187" s="294"/>
      <c r="V187" s="294"/>
      <c r="W187" s="294"/>
    </row>
    <row r="188" spans="1:23">
      <c r="A188" s="294"/>
      <c r="B188" s="300"/>
      <c r="C188" s="300"/>
      <c r="D188" s="294"/>
      <c r="E188" s="294"/>
      <c r="F188" s="294"/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1:23">
      <c r="A189" s="294"/>
      <c r="B189" s="300"/>
      <c r="C189" s="300"/>
      <c r="D189" s="294" t="s">
        <v>436</v>
      </c>
      <c r="E189" s="294"/>
      <c r="F189" s="294"/>
      <c r="G189" s="294"/>
      <c r="H189" s="294"/>
      <c r="I189" s="294">
        <v>65370</v>
      </c>
      <c r="J189" s="294">
        <v>0</v>
      </c>
      <c r="K189" s="294"/>
      <c r="L189" s="294">
        <v>-773.4</v>
      </c>
      <c r="M189" s="294">
        <v>3395.7</v>
      </c>
      <c r="N189" s="294">
        <v>61200.9</v>
      </c>
      <c r="O189" s="294">
        <v>6737.2000000000007</v>
      </c>
      <c r="P189" s="294">
        <v>34272.700000000004</v>
      </c>
      <c r="Q189" s="294">
        <v>23586.699999999993</v>
      </c>
      <c r="R189" s="294"/>
      <c r="S189" s="294"/>
      <c r="T189" s="294"/>
      <c r="U189" s="294"/>
      <c r="V189" s="294"/>
      <c r="W189" s="294"/>
    </row>
    <row r="190" spans="1:23">
      <c r="A190" s="294"/>
      <c r="B190" s="300"/>
      <c r="C190" s="300"/>
      <c r="D190" s="294"/>
      <c r="E190" s="294"/>
      <c r="F190" s="294"/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1:23">
      <c r="A191" s="294"/>
      <c r="B191" s="300"/>
      <c r="C191" s="300"/>
      <c r="D191" s="294" t="s">
        <v>374</v>
      </c>
      <c r="E191" s="294"/>
      <c r="F191" s="294"/>
      <c r="G191" s="294"/>
      <c r="H191" s="294"/>
      <c r="I191" s="294">
        <v>155773</v>
      </c>
      <c r="J191" s="294">
        <v>-140.79999999999995</v>
      </c>
      <c r="K191" s="294"/>
      <c r="L191" s="294">
        <v>-904.3</v>
      </c>
      <c r="M191" s="294">
        <v>23308.3</v>
      </c>
      <c r="N191" s="294">
        <v>131419.6</v>
      </c>
      <c r="O191" s="294">
        <v>11634.7</v>
      </c>
      <c r="P191" s="294">
        <v>86863.800000000017</v>
      </c>
      <c r="Q191" s="294">
        <v>56229.399999999994</v>
      </c>
      <c r="R191" s="294"/>
      <c r="S191" s="294"/>
      <c r="T191" s="294"/>
      <c r="U191" s="294"/>
      <c r="V191" s="294"/>
      <c r="W191" s="294"/>
    </row>
    <row r="192" spans="1:23">
      <c r="A192" s="294"/>
      <c r="B192" s="300"/>
      <c r="C192" s="300"/>
      <c r="D192" s="294" t="s">
        <v>41</v>
      </c>
      <c r="E192" s="294"/>
      <c r="F192" s="294"/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1:23">
      <c r="A193" s="294" t="s">
        <v>28</v>
      </c>
      <c r="B193" s="300">
        <v>500</v>
      </c>
      <c r="C193" s="300">
        <v>650</v>
      </c>
      <c r="D193" s="294"/>
      <c r="E193" s="294" t="s">
        <v>42</v>
      </c>
      <c r="F193" s="294"/>
      <c r="G193" s="294" t="s">
        <v>74</v>
      </c>
      <c r="H193" s="294" t="s">
        <v>192</v>
      </c>
      <c r="I193" s="294">
        <v>750</v>
      </c>
      <c r="J193" s="294"/>
      <c r="K193" s="294"/>
      <c r="L193" s="294"/>
      <c r="M193" s="294">
        <v>0</v>
      </c>
      <c r="N193" s="294">
        <v>750</v>
      </c>
      <c r="O193" s="294">
        <v>0</v>
      </c>
      <c r="P193" s="294">
        <v>750</v>
      </c>
      <c r="Q193" s="294">
        <v>0</v>
      </c>
      <c r="R193" s="294"/>
      <c r="S193" s="294"/>
      <c r="T193" s="294"/>
      <c r="U193" s="294"/>
      <c r="V193" s="294"/>
      <c r="W193" s="294"/>
    </row>
    <row r="194" spans="1:23">
      <c r="A194" s="294" t="s">
        <v>28</v>
      </c>
      <c r="B194" s="300">
        <v>500</v>
      </c>
      <c r="C194" s="300">
        <v>651</v>
      </c>
      <c r="D194" s="294"/>
      <c r="E194" s="294" t="s">
        <v>63</v>
      </c>
      <c r="F194" s="294"/>
      <c r="G194" s="294" t="s">
        <v>74</v>
      </c>
      <c r="H194" s="294" t="s">
        <v>192</v>
      </c>
      <c r="I194" s="294">
        <v>1000</v>
      </c>
      <c r="J194" s="294"/>
      <c r="K194" s="294"/>
      <c r="L194" s="294">
        <v>-33.700000000000003</v>
      </c>
      <c r="M194" s="294">
        <v>0</v>
      </c>
      <c r="N194" s="294">
        <v>966.3</v>
      </c>
      <c r="O194" s="294">
        <v>0</v>
      </c>
      <c r="P194" s="294">
        <v>966.3</v>
      </c>
      <c r="Q194" s="294">
        <v>0</v>
      </c>
      <c r="R194" s="294"/>
      <c r="S194" s="294"/>
      <c r="T194" s="294"/>
      <c r="U194" s="294"/>
      <c r="V194" s="294"/>
      <c r="W194" s="294"/>
    </row>
    <row r="195" spans="1:23">
      <c r="A195" s="294" t="s">
        <v>28</v>
      </c>
      <c r="B195" s="300">
        <v>500</v>
      </c>
      <c r="C195" s="300" t="s">
        <v>43</v>
      </c>
      <c r="D195" s="294"/>
      <c r="E195" s="294" t="s">
        <v>44</v>
      </c>
      <c r="F195" s="294"/>
      <c r="G195" s="294" t="s">
        <v>74</v>
      </c>
      <c r="H195" s="294" t="s">
        <v>192</v>
      </c>
      <c r="I195" s="294"/>
      <c r="J195" s="294">
        <v>696.80000000000007</v>
      </c>
      <c r="K195" s="294" t="s">
        <v>107</v>
      </c>
      <c r="L195" s="294">
        <v>-2</v>
      </c>
      <c r="M195" s="294">
        <v>0</v>
      </c>
      <c r="N195" s="294">
        <v>694.8</v>
      </c>
      <c r="O195" s="294">
        <v>0</v>
      </c>
      <c r="P195" s="294">
        <v>694.8</v>
      </c>
      <c r="Q195" s="294">
        <v>0</v>
      </c>
      <c r="R195" s="294"/>
      <c r="S195" s="294"/>
      <c r="T195" s="294"/>
      <c r="U195" s="294"/>
      <c r="V195" s="294"/>
      <c r="W195" s="294"/>
    </row>
    <row r="196" spans="1:23">
      <c r="A196" s="294" t="s">
        <v>77</v>
      </c>
      <c r="B196" s="300">
        <v>500</v>
      </c>
      <c r="C196" s="300" t="s">
        <v>89</v>
      </c>
      <c r="D196" s="294"/>
      <c r="E196" s="294" t="s">
        <v>90</v>
      </c>
      <c r="F196" s="294"/>
      <c r="G196" s="294" t="s">
        <v>101</v>
      </c>
      <c r="H196" s="294" t="s">
        <v>81</v>
      </c>
      <c r="I196" s="294">
        <v>1000</v>
      </c>
      <c r="J196" s="294"/>
      <c r="K196" s="294"/>
      <c r="L196" s="294">
        <v>-19.7</v>
      </c>
      <c r="M196" s="294">
        <v>0</v>
      </c>
      <c r="N196" s="294">
        <v>980.3</v>
      </c>
      <c r="O196" s="294">
        <v>0</v>
      </c>
      <c r="P196" s="294">
        <v>980.3</v>
      </c>
      <c r="Q196" s="294">
        <v>0</v>
      </c>
      <c r="R196" s="294"/>
      <c r="S196" s="294"/>
      <c r="T196" s="294"/>
      <c r="U196" s="294"/>
      <c r="V196" s="294"/>
      <c r="W196" s="294"/>
    </row>
    <row r="197" spans="1:23">
      <c r="A197" s="294" t="s">
        <v>113</v>
      </c>
      <c r="B197" s="300">
        <v>500</v>
      </c>
      <c r="C197" s="300" t="s">
        <v>132</v>
      </c>
      <c r="D197" s="294"/>
      <c r="E197" s="294" t="s">
        <v>134</v>
      </c>
      <c r="F197" s="294"/>
      <c r="G197" s="294" t="s">
        <v>101</v>
      </c>
      <c r="H197" s="294" t="s">
        <v>133</v>
      </c>
      <c r="I197" s="294"/>
      <c r="J197" s="294">
        <v>1596.5</v>
      </c>
      <c r="K197" s="294" t="s">
        <v>107</v>
      </c>
      <c r="L197" s="294"/>
      <c r="M197" s="294">
        <v>0</v>
      </c>
      <c r="N197" s="294">
        <v>1596.5</v>
      </c>
      <c r="O197" s="294">
        <v>0</v>
      </c>
      <c r="P197" s="294">
        <v>1596.5</v>
      </c>
      <c r="Q197" s="294">
        <v>0</v>
      </c>
      <c r="R197" s="294"/>
      <c r="S197" s="294"/>
      <c r="T197" s="294"/>
      <c r="U197" s="294"/>
      <c r="V197" s="294"/>
      <c r="W197" s="294"/>
    </row>
    <row r="198" spans="1:23">
      <c r="A198" s="294" t="s">
        <v>141</v>
      </c>
      <c r="B198" s="300">
        <v>500</v>
      </c>
      <c r="C198" s="300" t="s">
        <v>178</v>
      </c>
      <c r="D198" s="294"/>
      <c r="E198" s="294" t="s">
        <v>181</v>
      </c>
      <c r="F198" s="294"/>
      <c r="G198" s="294" t="s">
        <v>201</v>
      </c>
      <c r="H198" s="294" t="s">
        <v>143</v>
      </c>
      <c r="I198" s="294">
        <v>2000</v>
      </c>
      <c r="J198" s="294"/>
      <c r="K198" s="294"/>
      <c r="L198" s="294"/>
      <c r="M198" s="294">
        <v>0</v>
      </c>
      <c r="N198" s="294">
        <v>2000</v>
      </c>
      <c r="O198" s="294">
        <v>3.2</v>
      </c>
      <c r="P198" s="294">
        <v>1996.8</v>
      </c>
      <c r="Q198" s="294">
        <v>0</v>
      </c>
      <c r="R198" s="294"/>
      <c r="S198" s="294"/>
      <c r="T198" s="294"/>
      <c r="U198" s="294"/>
      <c r="V198" s="294"/>
      <c r="W198" s="294"/>
    </row>
    <row r="199" spans="1:23">
      <c r="A199" s="294" t="s">
        <v>141</v>
      </c>
      <c r="B199" s="300">
        <v>500</v>
      </c>
      <c r="C199" s="300" t="s">
        <v>179</v>
      </c>
      <c r="D199" s="294"/>
      <c r="E199" s="294" t="s">
        <v>182</v>
      </c>
      <c r="F199" s="294"/>
      <c r="G199" s="294" t="s">
        <v>201</v>
      </c>
      <c r="H199" s="294" t="s">
        <v>143</v>
      </c>
      <c r="I199" s="294">
        <v>10000</v>
      </c>
      <c r="J199" s="294"/>
      <c r="K199" s="294"/>
      <c r="L199" s="294"/>
      <c r="M199" s="294">
        <v>0</v>
      </c>
      <c r="N199" s="294">
        <v>10000</v>
      </c>
      <c r="O199" s="294">
        <v>0</v>
      </c>
      <c r="P199" s="294">
        <v>10000</v>
      </c>
      <c r="Q199" s="294">
        <v>0</v>
      </c>
      <c r="R199" s="294"/>
      <c r="S199" s="294"/>
      <c r="T199" s="294"/>
      <c r="U199" s="294"/>
      <c r="V199" s="294"/>
      <c r="W199" s="294"/>
    </row>
    <row r="200" spans="1:23">
      <c r="A200" s="294" t="s">
        <v>141</v>
      </c>
      <c r="B200" s="300">
        <v>500</v>
      </c>
      <c r="C200" s="300" t="s">
        <v>180</v>
      </c>
      <c r="D200" s="294"/>
      <c r="E200" s="294" t="s">
        <v>183</v>
      </c>
      <c r="F200" s="294"/>
      <c r="G200" s="294" t="s">
        <v>201</v>
      </c>
      <c r="H200" s="294" t="s">
        <v>143</v>
      </c>
      <c r="I200" s="294">
        <v>600</v>
      </c>
      <c r="J200" s="294"/>
      <c r="K200" s="294"/>
      <c r="L200" s="294"/>
      <c r="M200" s="294">
        <v>0</v>
      </c>
      <c r="N200" s="294">
        <v>600</v>
      </c>
      <c r="O200" s="294">
        <v>108.4</v>
      </c>
      <c r="P200" s="294">
        <v>453.4</v>
      </c>
      <c r="Q200" s="294">
        <v>38.200000000000045</v>
      </c>
      <c r="R200" s="294"/>
      <c r="S200" s="294"/>
      <c r="T200" s="294"/>
      <c r="U200" s="294"/>
      <c r="V200" s="294"/>
      <c r="W200" s="294"/>
    </row>
    <row r="201" spans="1:23">
      <c r="A201" s="294" t="s">
        <v>141</v>
      </c>
      <c r="B201" s="300">
        <v>500</v>
      </c>
      <c r="C201" s="300" t="s">
        <v>236</v>
      </c>
      <c r="D201" s="294"/>
      <c r="E201" s="294" t="s">
        <v>437</v>
      </c>
      <c r="F201" s="294"/>
      <c r="G201" s="294" t="s">
        <v>261</v>
      </c>
      <c r="H201" s="294" t="s">
        <v>254</v>
      </c>
      <c r="I201" s="294"/>
      <c r="J201" s="294">
        <v>212.8</v>
      </c>
      <c r="K201" s="294" t="s">
        <v>107</v>
      </c>
      <c r="L201" s="294"/>
      <c r="M201" s="294">
        <v>0</v>
      </c>
      <c r="N201" s="294">
        <v>212.8</v>
      </c>
      <c r="O201" s="294">
        <v>0</v>
      </c>
      <c r="P201" s="294">
        <v>212.8</v>
      </c>
      <c r="Q201" s="294">
        <v>0</v>
      </c>
      <c r="R201" s="294"/>
      <c r="S201" s="294"/>
      <c r="T201" s="294"/>
      <c r="U201" s="294"/>
      <c r="V201" s="294"/>
      <c r="W201" s="294"/>
    </row>
    <row r="202" spans="1:23">
      <c r="A202" s="294" t="s">
        <v>203</v>
      </c>
      <c r="B202" s="300">
        <v>500</v>
      </c>
      <c r="C202" s="300" t="s">
        <v>236</v>
      </c>
      <c r="D202" s="294"/>
      <c r="E202" s="294" t="s">
        <v>243</v>
      </c>
      <c r="F202" s="294"/>
      <c r="G202" s="294" t="s">
        <v>201</v>
      </c>
      <c r="H202" s="294" t="s">
        <v>202</v>
      </c>
      <c r="I202" s="294">
        <v>14000</v>
      </c>
      <c r="J202" s="294"/>
      <c r="K202" s="294"/>
      <c r="L202" s="294"/>
      <c r="M202" s="294">
        <v>0</v>
      </c>
      <c r="N202" s="294">
        <v>14000</v>
      </c>
      <c r="O202" s="294">
        <v>219.7</v>
      </c>
      <c r="P202" s="294">
        <v>13533.5</v>
      </c>
      <c r="Q202" s="294">
        <v>246.79999999999927</v>
      </c>
      <c r="R202" s="294"/>
      <c r="S202" s="294"/>
      <c r="T202" s="294"/>
      <c r="U202" s="294"/>
      <c r="V202" s="294"/>
      <c r="W202" s="294"/>
    </row>
    <row r="203" spans="1:23">
      <c r="A203" s="294" t="s">
        <v>203</v>
      </c>
      <c r="B203" s="300">
        <v>500</v>
      </c>
      <c r="C203" s="300" t="s">
        <v>237</v>
      </c>
      <c r="D203" s="294"/>
      <c r="E203" s="294" t="s">
        <v>244</v>
      </c>
      <c r="F203" s="294"/>
      <c r="G203" s="294" t="s">
        <v>201</v>
      </c>
      <c r="H203" s="294" t="s">
        <v>202</v>
      </c>
      <c r="I203" s="294">
        <v>1000</v>
      </c>
      <c r="J203" s="294"/>
      <c r="K203" s="294"/>
      <c r="L203" s="294"/>
      <c r="M203" s="294">
        <v>0</v>
      </c>
      <c r="N203" s="294">
        <v>1000</v>
      </c>
      <c r="O203" s="294">
        <v>563.9</v>
      </c>
      <c r="P203" s="294">
        <v>411.4</v>
      </c>
      <c r="Q203" s="294">
        <v>24.700000000000045</v>
      </c>
      <c r="R203" s="294"/>
      <c r="S203" s="294"/>
      <c r="T203" s="294"/>
      <c r="U203" s="294"/>
      <c r="V203" s="294"/>
      <c r="W203" s="294"/>
    </row>
    <row r="204" spans="1:23">
      <c r="A204" s="294" t="s">
        <v>263</v>
      </c>
      <c r="B204" s="300">
        <v>500</v>
      </c>
      <c r="C204" s="300" t="s">
        <v>325</v>
      </c>
      <c r="D204" s="294"/>
      <c r="E204" s="294" t="s">
        <v>328</v>
      </c>
      <c r="F204" s="294"/>
      <c r="G204" s="294" t="s">
        <v>295</v>
      </c>
      <c r="H204" s="294" t="s">
        <v>296</v>
      </c>
      <c r="I204" s="294">
        <v>500</v>
      </c>
      <c r="J204" s="294"/>
      <c r="K204" s="294"/>
      <c r="L204" s="294"/>
      <c r="M204" s="294">
        <v>0</v>
      </c>
      <c r="N204" s="294">
        <v>500</v>
      </c>
      <c r="O204" s="294">
        <v>326.89999999999998</v>
      </c>
      <c r="P204" s="294">
        <v>85.7</v>
      </c>
      <c r="Q204" s="294">
        <v>87.40000000000002</v>
      </c>
      <c r="R204" s="294"/>
      <c r="S204" s="294"/>
      <c r="T204" s="294"/>
      <c r="U204" s="294"/>
      <c r="V204" s="294"/>
      <c r="W204" s="294"/>
    </row>
    <row r="205" spans="1:23">
      <c r="A205" s="294" t="s">
        <v>263</v>
      </c>
      <c r="B205" s="300">
        <v>500</v>
      </c>
      <c r="C205" s="300" t="s">
        <v>326</v>
      </c>
      <c r="D205" s="294"/>
      <c r="E205" s="294" t="s">
        <v>330</v>
      </c>
      <c r="F205" s="294"/>
      <c r="G205" s="294" t="s">
        <v>295</v>
      </c>
      <c r="H205" s="294" t="s">
        <v>296</v>
      </c>
      <c r="I205" s="294">
        <v>5000</v>
      </c>
      <c r="J205" s="294"/>
      <c r="K205" s="294"/>
      <c r="L205" s="294"/>
      <c r="M205" s="294">
        <v>0</v>
      </c>
      <c r="N205" s="294">
        <v>5000</v>
      </c>
      <c r="O205" s="294">
        <v>309.7</v>
      </c>
      <c r="P205" s="294">
        <v>4114.3999999999996</v>
      </c>
      <c r="Q205" s="294">
        <v>575.90000000000055</v>
      </c>
      <c r="R205" s="294"/>
      <c r="S205" s="294"/>
      <c r="T205" s="294"/>
      <c r="U205" s="294"/>
      <c r="V205" s="294"/>
      <c r="W205" s="294"/>
    </row>
    <row r="206" spans="1:23">
      <c r="A206" s="294" t="s">
        <v>263</v>
      </c>
      <c r="B206" s="300">
        <v>500</v>
      </c>
      <c r="C206" s="300" t="s">
        <v>327</v>
      </c>
      <c r="D206" s="294"/>
      <c r="E206" s="294" t="s">
        <v>329</v>
      </c>
      <c r="F206" s="294"/>
      <c r="G206" s="294" t="s">
        <v>295</v>
      </c>
      <c r="H206" s="294" t="s">
        <v>296</v>
      </c>
      <c r="I206" s="294">
        <v>3000</v>
      </c>
      <c r="J206" s="294"/>
      <c r="K206" s="294"/>
      <c r="L206" s="294"/>
      <c r="M206" s="294">
        <v>0</v>
      </c>
      <c r="N206" s="294">
        <v>3000</v>
      </c>
      <c r="O206" s="294">
        <v>1199.5</v>
      </c>
      <c r="P206" s="294">
        <v>965.3</v>
      </c>
      <c r="Q206" s="294">
        <v>835.2</v>
      </c>
      <c r="R206" s="294"/>
      <c r="S206" s="294"/>
      <c r="T206" s="294"/>
      <c r="U206" s="294"/>
      <c r="V206" s="294"/>
      <c r="W206" s="294"/>
    </row>
    <row r="207" spans="1:23">
      <c r="A207" s="294"/>
      <c r="B207" s="300"/>
      <c r="C207" s="300"/>
      <c r="D207" s="294"/>
      <c r="E207" s="294"/>
      <c r="F207" s="294"/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1:23">
      <c r="A208" s="294" t="s">
        <v>141</v>
      </c>
      <c r="B208" s="300">
        <v>500</v>
      </c>
      <c r="C208" s="300" t="s">
        <v>184</v>
      </c>
      <c r="D208" s="294"/>
      <c r="E208" s="294" t="s">
        <v>186</v>
      </c>
      <c r="F208" s="294"/>
      <c r="G208" s="294" t="s">
        <v>201</v>
      </c>
      <c r="H208" s="294" t="s">
        <v>143</v>
      </c>
      <c r="I208" s="294">
        <v>1050</v>
      </c>
      <c r="J208" s="294"/>
      <c r="K208" s="294"/>
      <c r="L208" s="294"/>
      <c r="M208" s="294">
        <v>0</v>
      </c>
      <c r="N208" s="294">
        <v>1050</v>
      </c>
      <c r="O208" s="294">
        <v>0</v>
      </c>
      <c r="P208" s="294">
        <v>1050</v>
      </c>
      <c r="Q208" s="294">
        <v>0</v>
      </c>
      <c r="R208" s="294"/>
      <c r="S208" s="294"/>
      <c r="T208" s="294"/>
      <c r="U208" s="294"/>
      <c r="V208" s="294"/>
      <c r="W208" s="294"/>
    </row>
    <row r="209" spans="1:23">
      <c r="A209" s="294" t="s">
        <v>141</v>
      </c>
      <c r="B209" s="300">
        <v>500</v>
      </c>
      <c r="C209" s="300" t="s">
        <v>185</v>
      </c>
      <c r="D209" s="294"/>
      <c r="E209" s="294" t="s">
        <v>187</v>
      </c>
      <c r="F209" s="294"/>
      <c r="G209" s="294" t="s">
        <v>201</v>
      </c>
      <c r="H209" s="294" t="s">
        <v>143</v>
      </c>
      <c r="I209" s="294">
        <v>1700</v>
      </c>
      <c r="J209" s="294"/>
      <c r="K209" s="294"/>
      <c r="L209" s="294"/>
      <c r="M209" s="294">
        <v>0</v>
      </c>
      <c r="N209" s="294">
        <v>1700</v>
      </c>
      <c r="O209" s="294">
        <v>82.6</v>
      </c>
      <c r="P209" s="294">
        <v>1617.3</v>
      </c>
      <c r="Q209" s="294">
        <v>0.10000000000013642</v>
      </c>
      <c r="R209" s="294"/>
      <c r="S209" s="294"/>
      <c r="T209" s="294"/>
      <c r="U209" s="294"/>
      <c r="V209" s="294"/>
      <c r="W209" s="294"/>
    </row>
    <row r="210" spans="1:23">
      <c r="A210" s="294" t="s">
        <v>203</v>
      </c>
      <c r="B210" s="300">
        <v>500</v>
      </c>
      <c r="C210" s="300" t="s">
        <v>241</v>
      </c>
      <c r="D210" s="294"/>
      <c r="E210" s="294" t="s">
        <v>248</v>
      </c>
      <c r="F210" s="294"/>
      <c r="G210" s="294" t="s">
        <v>201</v>
      </c>
      <c r="H210" s="294" t="s">
        <v>202</v>
      </c>
      <c r="I210" s="294">
        <v>2000</v>
      </c>
      <c r="J210" s="294"/>
      <c r="K210" s="294"/>
      <c r="L210" s="294"/>
      <c r="M210" s="294">
        <v>0</v>
      </c>
      <c r="N210" s="294">
        <v>2000</v>
      </c>
      <c r="O210" s="294">
        <v>333.7</v>
      </c>
      <c r="P210" s="294">
        <v>1666.3</v>
      </c>
      <c r="Q210" s="294">
        <v>0</v>
      </c>
      <c r="R210" s="294"/>
      <c r="S210" s="294"/>
      <c r="T210" s="294"/>
      <c r="U210" s="294"/>
      <c r="V210" s="294"/>
      <c r="W210" s="294"/>
    </row>
    <row r="211" spans="1:23">
      <c r="A211" s="294" t="s">
        <v>203</v>
      </c>
      <c r="B211" s="300">
        <v>500</v>
      </c>
      <c r="C211" s="300" t="s">
        <v>242</v>
      </c>
      <c r="D211" s="294"/>
      <c r="E211" s="294" t="s">
        <v>249</v>
      </c>
      <c r="F211" s="294"/>
      <c r="G211" s="294" t="s">
        <v>201</v>
      </c>
      <c r="H211" s="294" t="s">
        <v>202</v>
      </c>
      <c r="I211" s="294">
        <v>1000</v>
      </c>
      <c r="J211" s="294">
        <v>0</v>
      </c>
      <c r="K211" s="294"/>
      <c r="L211" s="294"/>
      <c r="M211" s="294">
        <v>40.399999999999977</v>
      </c>
      <c r="N211" s="294">
        <v>959.6</v>
      </c>
      <c r="O211" s="294">
        <v>179.6</v>
      </c>
      <c r="P211" s="294">
        <v>547.5</v>
      </c>
      <c r="Q211" s="294">
        <v>272.89999999999998</v>
      </c>
      <c r="R211" s="294"/>
      <c r="S211" s="294"/>
      <c r="T211" s="294"/>
      <c r="U211" s="294"/>
      <c r="V211" s="294"/>
      <c r="W211" s="294"/>
    </row>
    <row r="212" spans="1:23">
      <c r="A212" s="294" t="s">
        <v>263</v>
      </c>
      <c r="B212" s="300">
        <v>500</v>
      </c>
      <c r="C212" s="300" t="s">
        <v>331</v>
      </c>
      <c r="D212" s="294"/>
      <c r="E212" s="294" t="s">
        <v>333</v>
      </c>
      <c r="F212" s="294"/>
      <c r="G212" s="294" t="s">
        <v>295</v>
      </c>
      <c r="H212" s="294" t="s">
        <v>296</v>
      </c>
      <c r="I212" s="294">
        <v>1000</v>
      </c>
      <c r="J212" s="294"/>
      <c r="K212" s="294"/>
      <c r="L212" s="294"/>
      <c r="M212" s="294">
        <v>0</v>
      </c>
      <c r="N212" s="294">
        <v>1000</v>
      </c>
      <c r="O212" s="294">
        <v>47.4</v>
      </c>
      <c r="P212" s="294">
        <v>537.20000000000005</v>
      </c>
      <c r="Q212" s="294">
        <v>415.4</v>
      </c>
      <c r="R212" s="294"/>
      <c r="S212" s="294"/>
      <c r="T212" s="294"/>
      <c r="U212" s="294"/>
      <c r="V212" s="294"/>
      <c r="W212" s="294"/>
    </row>
    <row r="213" spans="1:23">
      <c r="A213" s="294" t="s">
        <v>263</v>
      </c>
      <c r="B213" s="300">
        <v>500</v>
      </c>
      <c r="C213" s="300" t="s">
        <v>332</v>
      </c>
      <c r="D213" s="294"/>
      <c r="E213" s="294" t="s">
        <v>334</v>
      </c>
      <c r="F213" s="294"/>
      <c r="G213" s="294" t="s">
        <v>295</v>
      </c>
      <c r="H213" s="294" t="s">
        <v>296</v>
      </c>
      <c r="I213" s="294">
        <v>1500</v>
      </c>
      <c r="J213" s="294"/>
      <c r="K213" s="294"/>
      <c r="L213" s="294"/>
      <c r="M213" s="294">
        <v>0</v>
      </c>
      <c r="N213" s="294">
        <v>1500</v>
      </c>
      <c r="O213" s="294">
        <v>177</v>
      </c>
      <c r="P213" s="294">
        <v>2</v>
      </c>
      <c r="Q213" s="294">
        <v>1321</v>
      </c>
      <c r="R213" s="294"/>
      <c r="S213" s="294"/>
      <c r="T213" s="294"/>
      <c r="U213" s="294"/>
      <c r="V213" s="294"/>
      <c r="W213" s="294"/>
    </row>
    <row r="214" spans="1:23">
      <c r="A214" s="294"/>
      <c r="B214" s="300"/>
      <c r="C214" s="300"/>
      <c r="D214" s="294"/>
      <c r="E214" s="294"/>
      <c r="F214" s="294"/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1:23">
      <c r="A215" s="294"/>
      <c r="B215" s="300"/>
      <c r="C215" s="300"/>
      <c r="D215" s="294" t="s">
        <v>277</v>
      </c>
      <c r="E215" s="294"/>
      <c r="F215" s="294"/>
      <c r="G215" s="294"/>
      <c r="H215" s="294"/>
      <c r="I215" s="294">
        <v>47100</v>
      </c>
      <c r="J215" s="294">
        <v>2506.1000000000004</v>
      </c>
      <c r="K215" s="294"/>
      <c r="L215" s="294">
        <v>-55.400000000000006</v>
      </c>
      <c r="M215" s="294">
        <v>40.399999999999977</v>
      </c>
      <c r="N215" s="294">
        <v>49510.299999999996</v>
      </c>
      <c r="O215" s="294">
        <v>3551.6</v>
      </c>
      <c r="P215" s="294">
        <v>42181.500000000007</v>
      </c>
      <c r="Q215" s="294">
        <v>3817.6000000000004</v>
      </c>
      <c r="R215" s="294"/>
      <c r="S215" s="294"/>
      <c r="T215" s="294"/>
      <c r="U215" s="294"/>
      <c r="V215" s="294"/>
      <c r="W215" s="294"/>
    </row>
    <row r="216" spans="1:23">
      <c r="A216" s="294"/>
      <c r="B216" s="300"/>
      <c r="C216" s="300"/>
      <c r="D216" s="294"/>
      <c r="E216" s="294"/>
      <c r="F216" s="294"/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1:23">
      <c r="A217" s="294"/>
      <c r="B217" s="300"/>
      <c r="C217" s="300"/>
      <c r="D217" s="294" t="s">
        <v>46</v>
      </c>
      <c r="E217" s="294"/>
      <c r="F217" s="294"/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1:23">
      <c r="A218" s="294" t="s">
        <v>135</v>
      </c>
      <c r="B218" s="300">
        <v>500</v>
      </c>
      <c r="C218" s="300" t="s">
        <v>136</v>
      </c>
      <c r="D218" s="294"/>
      <c r="E218" s="294" t="s">
        <v>137</v>
      </c>
      <c r="F218" s="294"/>
      <c r="G218" s="294" t="s">
        <v>101</v>
      </c>
      <c r="H218" s="294" t="s">
        <v>139</v>
      </c>
      <c r="I218" s="294"/>
      <c r="J218" s="294">
        <v>250.79999999999998</v>
      </c>
      <c r="K218" s="294" t="s">
        <v>47</v>
      </c>
      <c r="L218" s="294"/>
      <c r="M218" s="294">
        <v>68.299999999999983</v>
      </c>
      <c r="N218" s="294">
        <v>182.5</v>
      </c>
      <c r="O218" s="294">
        <v>0.4</v>
      </c>
      <c r="P218" s="294">
        <v>182.1</v>
      </c>
      <c r="Q218" s="294">
        <v>68.299999999999983</v>
      </c>
      <c r="R218" s="294"/>
      <c r="S218" s="294" t="s">
        <v>288</v>
      </c>
      <c r="T218" s="294"/>
      <c r="U218" s="294"/>
      <c r="V218" s="294"/>
      <c r="W218" s="294"/>
    </row>
    <row r="219" spans="1:23">
      <c r="A219" s="294" t="s">
        <v>263</v>
      </c>
      <c r="B219" s="300">
        <v>500</v>
      </c>
      <c r="C219" s="300" t="s">
        <v>286</v>
      </c>
      <c r="D219" s="294"/>
      <c r="E219" s="294" t="s">
        <v>289</v>
      </c>
      <c r="F219" s="294"/>
      <c r="G219" s="294" t="s">
        <v>264</v>
      </c>
      <c r="H219" s="294" t="s">
        <v>287</v>
      </c>
      <c r="I219" s="294"/>
      <c r="J219" s="294">
        <v>921.7</v>
      </c>
      <c r="K219" s="294" t="s">
        <v>47</v>
      </c>
      <c r="L219" s="294"/>
      <c r="M219" s="294">
        <v>0</v>
      </c>
      <c r="N219" s="294">
        <v>921.7</v>
      </c>
      <c r="O219" s="294">
        <v>0.4</v>
      </c>
      <c r="P219" s="294">
        <v>705.1</v>
      </c>
      <c r="Q219" s="294">
        <v>216.20000000000005</v>
      </c>
      <c r="R219" s="294"/>
      <c r="S219" s="294" t="s">
        <v>288</v>
      </c>
      <c r="T219" s="294"/>
      <c r="U219" s="294"/>
      <c r="V219" s="294"/>
      <c r="W219" s="294"/>
    </row>
    <row r="220" spans="1:23">
      <c r="A220" s="294" t="s">
        <v>28</v>
      </c>
      <c r="B220" s="300">
        <v>500</v>
      </c>
      <c r="C220" s="300">
        <v>856</v>
      </c>
      <c r="D220" s="294"/>
      <c r="E220" s="294" t="s">
        <v>65</v>
      </c>
      <c r="F220" s="294"/>
      <c r="G220" s="294" t="s">
        <v>74</v>
      </c>
      <c r="H220" s="294" t="s">
        <v>192</v>
      </c>
      <c r="I220" s="294">
        <v>2000</v>
      </c>
      <c r="J220" s="294">
        <v>100</v>
      </c>
      <c r="K220" s="294" t="s">
        <v>140</v>
      </c>
      <c r="L220" s="294">
        <v>-1.5</v>
      </c>
      <c r="M220" s="294">
        <v>0</v>
      </c>
      <c r="N220" s="294">
        <v>2098.5</v>
      </c>
      <c r="O220" s="294">
        <v>0</v>
      </c>
      <c r="P220" s="294">
        <v>2098.5</v>
      </c>
      <c r="Q220" s="294">
        <v>0</v>
      </c>
      <c r="R220" s="294"/>
      <c r="S220" s="294"/>
      <c r="T220" s="294"/>
      <c r="U220" s="294"/>
      <c r="V220" s="294"/>
      <c r="W220" s="294"/>
    </row>
    <row r="221" spans="1:23">
      <c r="A221" s="294" t="s">
        <v>28</v>
      </c>
      <c r="B221" s="300">
        <v>500</v>
      </c>
      <c r="C221" s="300">
        <v>857</v>
      </c>
      <c r="D221" s="294"/>
      <c r="E221" s="294" t="s">
        <v>76</v>
      </c>
      <c r="F221" s="294"/>
      <c r="G221" s="294" t="s">
        <v>74</v>
      </c>
      <c r="H221" s="294" t="s">
        <v>192</v>
      </c>
      <c r="I221" s="294">
        <v>3250</v>
      </c>
      <c r="J221" s="294">
        <v>-15</v>
      </c>
      <c r="K221" s="294" t="s">
        <v>108</v>
      </c>
      <c r="L221" s="294"/>
      <c r="M221" s="294">
        <v>0</v>
      </c>
      <c r="N221" s="294">
        <v>3235</v>
      </c>
      <c r="O221" s="294">
        <v>0</v>
      </c>
      <c r="P221" s="294">
        <v>3235</v>
      </c>
      <c r="Q221" s="294">
        <v>0</v>
      </c>
      <c r="R221" s="294"/>
      <c r="S221" s="294"/>
      <c r="T221" s="294"/>
      <c r="U221" s="294"/>
      <c r="V221" s="294"/>
      <c r="W221" s="294"/>
    </row>
    <row r="222" spans="1:23">
      <c r="A222" s="294" t="s">
        <v>28</v>
      </c>
      <c r="B222" s="300">
        <v>500</v>
      </c>
      <c r="C222" s="300">
        <v>858</v>
      </c>
      <c r="D222" s="294"/>
      <c r="E222" s="294" t="s">
        <v>48</v>
      </c>
      <c r="F222" s="294"/>
      <c r="G222" s="294" t="s">
        <v>74</v>
      </c>
      <c r="H222" s="294" t="s">
        <v>192</v>
      </c>
      <c r="I222" s="294">
        <v>2000</v>
      </c>
      <c r="J222" s="294"/>
      <c r="K222" s="294"/>
      <c r="L222" s="294"/>
      <c r="M222" s="294">
        <v>0</v>
      </c>
      <c r="N222" s="294">
        <v>2000</v>
      </c>
      <c r="O222" s="294">
        <v>0</v>
      </c>
      <c r="P222" s="294">
        <v>2000</v>
      </c>
      <c r="Q222" s="294">
        <v>0</v>
      </c>
      <c r="R222" s="294"/>
      <c r="S222" s="294"/>
      <c r="T222" s="294"/>
      <c r="U222" s="294"/>
      <c r="V222" s="294"/>
      <c r="W222" s="294"/>
    </row>
    <row r="223" spans="1:23">
      <c r="A223" s="294" t="s">
        <v>28</v>
      </c>
      <c r="B223" s="300">
        <v>500</v>
      </c>
      <c r="C223" s="300">
        <v>859</v>
      </c>
      <c r="D223" s="294"/>
      <c r="E223" s="294" t="s">
        <v>66</v>
      </c>
      <c r="F223" s="294"/>
      <c r="G223" s="294" t="s">
        <v>74</v>
      </c>
      <c r="H223" s="294" t="s">
        <v>192</v>
      </c>
      <c r="I223" s="294">
        <v>1500</v>
      </c>
      <c r="J223" s="294"/>
      <c r="K223" s="294"/>
      <c r="L223" s="294"/>
      <c r="M223" s="294">
        <v>0</v>
      </c>
      <c r="N223" s="294">
        <v>1500</v>
      </c>
      <c r="O223" s="294">
        <v>0</v>
      </c>
      <c r="P223" s="294">
        <v>1500</v>
      </c>
      <c r="Q223" s="294">
        <v>0</v>
      </c>
      <c r="R223" s="294"/>
      <c r="S223" s="294"/>
      <c r="T223" s="294"/>
      <c r="U223" s="294"/>
      <c r="V223" s="294"/>
      <c r="W223" s="294"/>
    </row>
    <row r="224" spans="1:23">
      <c r="A224" s="294" t="s">
        <v>28</v>
      </c>
      <c r="B224" s="300">
        <v>500</v>
      </c>
      <c r="C224" s="300">
        <v>860</v>
      </c>
      <c r="D224" s="294"/>
      <c r="E224" s="294" t="s">
        <v>49</v>
      </c>
      <c r="F224" s="294"/>
      <c r="G224" s="294" t="s">
        <v>74</v>
      </c>
      <c r="H224" s="294" t="s">
        <v>194</v>
      </c>
      <c r="I224" s="294"/>
      <c r="J224" s="294">
        <v>210.6</v>
      </c>
      <c r="K224" s="294" t="s">
        <v>107</v>
      </c>
      <c r="L224" s="294"/>
      <c r="M224" s="294">
        <v>0</v>
      </c>
      <c r="N224" s="294">
        <v>210.6</v>
      </c>
      <c r="O224" s="294">
        <v>0</v>
      </c>
      <c r="P224" s="294">
        <v>210.6</v>
      </c>
      <c r="Q224" s="294">
        <v>0</v>
      </c>
      <c r="R224" s="294"/>
      <c r="S224" s="294"/>
      <c r="T224" s="294"/>
      <c r="U224" s="294"/>
      <c r="V224" s="294"/>
      <c r="W224" s="294"/>
    </row>
    <row r="225" spans="1:23">
      <c r="A225" s="294" t="s">
        <v>77</v>
      </c>
      <c r="B225" s="300">
        <v>500</v>
      </c>
      <c r="C225" s="300">
        <v>861</v>
      </c>
      <c r="D225" s="294"/>
      <c r="E225" s="294" t="s">
        <v>91</v>
      </c>
      <c r="F225" s="294"/>
      <c r="G225" s="294" t="s">
        <v>129</v>
      </c>
      <c r="H225" s="294" t="s">
        <v>99</v>
      </c>
      <c r="I225" s="294">
        <v>2000</v>
      </c>
      <c r="J225" s="294"/>
      <c r="K225" s="294" t="s">
        <v>50</v>
      </c>
      <c r="L225" s="294"/>
      <c r="M225" s="294">
        <v>0</v>
      </c>
      <c r="N225" s="294">
        <v>2000</v>
      </c>
      <c r="O225" s="294">
        <v>0</v>
      </c>
      <c r="P225" s="294">
        <v>2000</v>
      </c>
      <c r="Q225" s="294">
        <v>0</v>
      </c>
      <c r="R225" s="294"/>
      <c r="S225" s="294"/>
      <c r="T225" s="294"/>
      <c r="U225" s="294"/>
      <c r="V225" s="294"/>
      <c r="W225" s="294"/>
    </row>
    <row r="226" spans="1:23">
      <c r="A226" s="294" t="s">
        <v>77</v>
      </c>
      <c r="B226" s="300">
        <v>500</v>
      </c>
      <c r="C226" s="300">
        <v>862</v>
      </c>
      <c r="D226" s="294"/>
      <c r="E226" s="294" t="s">
        <v>92</v>
      </c>
      <c r="F226" s="294"/>
      <c r="G226" s="294" t="s">
        <v>98</v>
      </c>
      <c r="H226" s="294" t="s">
        <v>81</v>
      </c>
      <c r="I226" s="294">
        <v>2600</v>
      </c>
      <c r="J226" s="294">
        <v>68.8</v>
      </c>
      <c r="K226" s="294" t="s">
        <v>257</v>
      </c>
      <c r="L226" s="294">
        <v>-7.6999999999999993</v>
      </c>
      <c r="M226" s="294">
        <v>0</v>
      </c>
      <c r="N226" s="294">
        <v>2661.1</v>
      </c>
      <c r="O226" s="294"/>
      <c r="P226" s="294">
        <v>2661.1</v>
      </c>
      <c r="Q226" s="294">
        <v>0</v>
      </c>
      <c r="R226" s="294"/>
      <c r="S226" s="294"/>
      <c r="T226" s="294"/>
      <c r="U226" s="294"/>
      <c r="V226" s="294"/>
      <c r="W226" s="294"/>
    </row>
    <row r="227" spans="1:23">
      <c r="A227" s="294" t="s">
        <v>77</v>
      </c>
      <c r="B227" s="300">
        <v>500</v>
      </c>
      <c r="C227" s="300">
        <v>863</v>
      </c>
      <c r="D227" s="294"/>
      <c r="E227" s="294" t="s">
        <v>93</v>
      </c>
      <c r="F227" s="294"/>
      <c r="G227" s="294" t="s">
        <v>101</v>
      </c>
      <c r="H227" s="294" t="s">
        <v>81</v>
      </c>
      <c r="I227" s="294">
        <v>1000</v>
      </c>
      <c r="J227" s="294"/>
      <c r="K227" s="294"/>
      <c r="L227" s="294"/>
      <c r="M227" s="294">
        <v>0</v>
      </c>
      <c r="N227" s="294">
        <v>1000</v>
      </c>
      <c r="O227" s="294">
        <v>0</v>
      </c>
      <c r="P227" s="294">
        <v>1000</v>
      </c>
      <c r="Q227" s="294">
        <v>0</v>
      </c>
      <c r="R227" s="294"/>
      <c r="S227" s="294"/>
      <c r="T227" s="294"/>
      <c r="U227" s="294"/>
      <c r="V227" s="294"/>
      <c r="W227" s="294"/>
    </row>
    <row r="228" spans="1:23">
      <c r="A228" s="294" t="s">
        <v>77</v>
      </c>
      <c r="B228" s="300">
        <v>500</v>
      </c>
      <c r="C228" s="300">
        <v>864</v>
      </c>
      <c r="D228" s="294"/>
      <c r="E228" s="294" t="s">
        <v>94</v>
      </c>
      <c r="F228" s="294"/>
      <c r="G228" s="294" t="s">
        <v>101</v>
      </c>
      <c r="H228" s="294" t="s">
        <v>81</v>
      </c>
      <c r="I228" s="294">
        <v>1500</v>
      </c>
      <c r="J228" s="294">
        <v>-8.8000000000000007</v>
      </c>
      <c r="K228" s="294" t="s">
        <v>257</v>
      </c>
      <c r="L228" s="294"/>
      <c r="M228" s="294">
        <v>0</v>
      </c>
      <c r="N228" s="294">
        <v>1491.2</v>
      </c>
      <c r="O228" s="294">
        <v>0</v>
      </c>
      <c r="P228" s="294">
        <v>1491.2</v>
      </c>
      <c r="Q228" s="294">
        <v>0</v>
      </c>
      <c r="R228" s="294"/>
      <c r="S228" s="294"/>
      <c r="T228" s="294"/>
      <c r="U228" s="294"/>
      <c r="V228" s="294"/>
      <c r="W228" s="294"/>
    </row>
    <row r="229" spans="1:23">
      <c r="A229" s="294" t="s">
        <v>77</v>
      </c>
      <c r="B229" s="300">
        <v>500</v>
      </c>
      <c r="C229" s="300">
        <v>865</v>
      </c>
      <c r="D229" s="294"/>
      <c r="E229" s="294" t="s">
        <v>95</v>
      </c>
      <c r="F229" s="294"/>
      <c r="G229" s="294" t="s">
        <v>98</v>
      </c>
      <c r="H229" s="294" t="s">
        <v>81</v>
      </c>
      <c r="I229" s="294">
        <v>500</v>
      </c>
      <c r="J229" s="294"/>
      <c r="K229" s="294"/>
      <c r="L229" s="294"/>
      <c r="M229" s="294">
        <v>0</v>
      </c>
      <c r="N229" s="294">
        <v>500</v>
      </c>
      <c r="O229" s="294">
        <v>0</v>
      </c>
      <c r="P229" s="294">
        <v>500</v>
      </c>
      <c r="Q229" s="294">
        <v>0</v>
      </c>
      <c r="R229" s="294"/>
      <c r="S229" s="294"/>
      <c r="T229" s="294"/>
      <c r="U229" s="294"/>
      <c r="V229" s="294"/>
      <c r="W229" s="294"/>
    </row>
    <row r="230" spans="1:23">
      <c r="A230" s="294" t="s">
        <v>77</v>
      </c>
      <c r="B230" s="300">
        <v>500</v>
      </c>
      <c r="C230" s="300">
        <v>866</v>
      </c>
      <c r="D230" s="294"/>
      <c r="E230" s="294" t="s">
        <v>100</v>
      </c>
      <c r="F230" s="294"/>
      <c r="G230" s="294" t="s">
        <v>101</v>
      </c>
      <c r="H230" s="294" t="s">
        <v>102</v>
      </c>
      <c r="I230" s="294"/>
      <c r="J230" s="294">
        <v>28.599999999999998</v>
      </c>
      <c r="K230" s="294" t="s">
        <v>107</v>
      </c>
      <c r="L230" s="294"/>
      <c r="M230" s="294">
        <v>0</v>
      </c>
      <c r="N230" s="294">
        <v>28.6</v>
      </c>
      <c r="O230" s="294">
        <v>0</v>
      </c>
      <c r="P230" s="294">
        <v>28.6</v>
      </c>
      <c r="Q230" s="294">
        <v>0</v>
      </c>
      <c r="R230" s="294"/>
      <c r="S230" s="294"/>
      <c r="T230" s="294"/>
      <c r="U230" s="294"/>
      <c r="V230" s="294"/>
      <c r="W230" s="294"/>
    </row>
    <row r="231" spans="1:23">
      <c r="A231" s="294" t="s">
        <v>30</v>
      </c>
      <c r="B231" s="300">
        <v>500</v>
      </c>
      <c r="C231" s="300">
        <v>867</v>
      </c>
      <c r="D231" s="294"/>
      <c r="E231" s="294" t="s">
        <v>111</v>
      </c>
      <c r="F231" s="294"/>
      <c r="G231" s="294" t="s">
        <v>101</v>
      </c>
      <c r="H231" s="294" t="s">
        <v>112</v>
      </c>
      <c r="I231" s="294"/>
      <c r="J231" s="294">
        <v>100.4</v>
      </c>
      <c r="K231" s="294" t="s">
        <v>107</v>
      </c>
      <c r="L231" s="294"/>
      <c r="M231" s="294">
        <v>0</v>
      </c>
      <c r="N231" s="294">
        <v>100.4</v>
      </c>
      <c r="O231" s="294">
        <v>0</v>
      </c>
      <c r="P231" s="294">
        <v>100.4</v>
      </c>
      <c r="Q231" s="294">
        <v>0</v>
      </c>
      <c r="R231" s="294"/>
      <c r="S231" s="294"/>
      <c r="T231" s="294"/>
      <c r="U231" s="294"/>
      <c r="V231" s="294"/>
      <c r="W231" s="294"/>
    </row>
    <row r="232" spans="1:23">
      <c r="A232" s="294" t="s">
        <v>141</v>
      </c>
      <c r="B232" s="300">
        <v>500</v>
      </c>
      <c r="C232" s="300">
        <v>868</v>
      </c>
      <c r="D232" s="294"/>
      <c r="E232" s="294" t="s">
        <v>188</v>
      </c>
      <c r="F232" s="294"/>
      <c r="G232" s="294" t="s">
        <v>201</v>
      </c>
      <c r="H232" s="294" t="s">
        <v>143</v>
      </c>
      <c r="I232" s="294">
        <v>500</v>
      </c>
      <c r="J232" s="294"/>
      <c r="K232" s="294"/>
      <c r="L232" s="294"/>
      <c r="M232" s="294">
        <v>0</v>
      </c>
      <c r="N232" s="294">
        <v>500</v>
      </c>
      <c r="O232" s="294">
        <v>20.3</v>
      </c>
      <c r="P232" s="294">
        <v>479.7</v>
      </c>
      <c r="Q232" s="294">
        <v>0</v>
      </c>
      <c r="R232" s="294"/>
      <c r="S232" s="294"/>
      <c r="T232" s="294"/>
      <c r="U232" s="294"/>
      <c r="V232" s="294"/>
      <c r="W232" s="294"/>
    </row>
    <row r="233" spans="1:23">
      <c r="A233" s="294" t="s">
        <v>141</v>
      </c>
      <c r="B233" s="300">
        <v>500</v>
      </c>
      <c r="C233" s="300">
        <v>869</v>
      </c>
      <c r="D233" s="294"/>
      <c r="E233" s="294" t="s">
        <v>189</v>
      </c>
      <c r="F233" s="294"/>
      <c r="G233" s="294" t="s">
        <v>201</v>
      </c>
      <c r="H233" s="294" t="s">
        <v>143</v>
      </c>
      <c r="I233" s="294">
        <v>2000</v>
      </c>
      <c r="J233" s="294"/>
      <c r="K233" s="294"/>
      <c r="L233" s="294"/>
      <c r="M233" s="294">
        <v>0</v>
      </c>
      <c r="N233" s="294">
        <v>2000</v>
      </c>
      <c r="O233" s="294">
        <v>1.2</v>
      </c>
      <c r="P233" s="294">
        <v>1998.6</v>
      </c>
      <c r="Q233" s="294">
        <v>0.20000000000004547</v>
      </c>
      <c r="R233" s="294"/>
      <c r="S233" s="294"/>
      <c r="T233" s="294"/>
      <c r="U233" s="294"/>
      <c r="V233" s="294"/>
      <c r="W233" s="294"/>
    </row>
    <row r="234" spans="1:23">
      <c r="A234" s="294" t="s">
        <v>141</v>
      </c>
      <c r="B234" s="300">
        <v>500</v>
      </c>
      <c r="C234" s="300">
        <v>870</v>
      </c>
      <c r="D234" s="294"/>
      <c r="E234" s="294" t="s">
        <v>190</v>
      </c>
      <c r="F234" s="294"/>
      <c r="G234" s="294" t="s">
        <v>201</v>
      </c>
      <c r="H234" s="294" t="s">
        <v>143</v>
      </c>
      <c r="I234" s="294">
        <v>300</v>
      </c>
      <c r="J234" s="294"/>
      <c r="K234" s="294"/>
      <c r="L234" s="294"/>
      <c r="M234" s="294">
        <v>0</v>
      </c>
      <c r="N234" s="294">
        <v>300</v>
      </c>
      <c r="O234" s="294">
        <v>25</v>
      </c>
      <c r="P234" s="294">
        <v>54.4</v>
      </c>
      <c r="Q234" s="294">
        <v>220.6</v>
      </c>
      <c r="R234" s="294"/>
      <c r="S234" s="294"/>
      <c r="T234" s="294"/>
      <c r="U234" s="294"/>
      <c r="V234" s="294"/>
      <c r="W234" s="294"/>
    </row>
    <row r="235" spans="1:23">
      <c r="A235" s="294" t="s">
        <v>203</v>
      </c>
      <c r="B235" s="300">
        <v>500</v>
      </c>
      <c r="C235" s="300">
        <v>871</v>
      </c>
      <c r="D235" s="294"/>
      <c r="E235" s="294" t="s">
        <v>250</v>
      </c>
      <c r="F235" s="294"/>
      <c r="G235" s="294" t="s">
        <v>201</v>
      </c>
      <c r="H235" s="294" t="s">
        <v>202</v>
      </c>
      <c r="I235" s="294">
        <v>2000</v>
      </c>
      <c r="J235" s="294"/>
      <c r="K235" s="294"/>
      <c r="L235" s="294"/>
      <c r="M235" s="294">
        <v>0</v>
      </c>
      <c r="N235" s="294">
        <v>2000</v>
      </c>
      <c r="O235" s="294">
        <v>176</v>
      </c>
      <c r="P235" s="294">
        <v>1801</v>
      </c>
      <c r="Q235" s="294">
        <v>23</v>
      </c>
      <c r="R235" s="294"/>
      <c r="S235" s="294"/>
      <c r="T235" s="294"/>
      <c r="U235" s="294"/>
      <c r="V235" s="294"/>
      <c r="W235" s="294"/>
    </row>
    <row r="236" spans="1:23">
      <c r="A236" s="294" t="s">
        <v>203</v>
      </c>
      <c r="B236" s="300">
        <v>500</v>
      </c>
      <c r="C236" s="300">
        <v>872</v>
      </c>
      <c r="D236" s="294"/>
      <c r="E236" s="294" t="s">
        <v>251</v>
      </c>
      <c r="F236" s="294"/>
      <c r="G236" s="294" t="s">
        <v>201</v>
      </c>
      <c r="H236" s="294" t="s">
        <v>202</v>
      </c>
      <c r="I236" s="294">
        <v>500</v>
      </c>
      <c r="J236" s="294"/>
      <c r="K236" s="294"/>
      <c r="L236" s="294"/>
      <c r="M236" s="294">
        <v>0</v>
      </c>
      <c r="N236" s="294">
        <v>500</v>
      </c>
      <c r="O236" s="294">
        <v>8.3000000000000007</v>
      </c>
      <c r="P236" s="294">
        <v>164.3</v>
      </c>
      <c r="Q236" s="294">
        <v>327.39999999999998</v>
      </c>
      <c r="R236" s="294"/>
      <c r="S236" s="294"/>
      <c r="T236" s="294"/>
      <c r="U236" s="294"/>
      <c r="V236" s="294"/>
      <c r="W236" s="294"/>
    </row>
    <row r="237" spans="1:23">
      <c r="A237" s="294" t="s">
        <v>141</v>
      </c>
      <c r="B237" s="300">
        <v>500</v>
      </c>
      <c r="C237" s="300">
        <v>873</v>
      </c>
      <c r="D237" s="294"/>
      <c r="E237" s="294" t="s">
        <v>255</v>
      </c>
      <c r="F237" s="294"/>
      <c r="G237" s="294" t="s">
        <v>201</v>
      </c>
      <c r="H237" s="294" t="s">
        <v>254</v>
      </c>
      <c r="I237" s="294"/>
      <c r="J237" s="294">
        <v>260</v>
      </c>
      <c r="K237" s="294" t="s">
        <v>107</v>
      </c>
      <c r="L237" s="294"/>
      <c r="M237" s="294">
        <v>59</v>
      </c>
      <c r="N237" s="294">
        <v>201</v>
      </c>
      <c r="O237" s="294">
        <v>6</v>
      </c>
      <c r="P237" s="294">
        <v>195</v>
      </c>
      <c r="Q237" s="294">
        <v>59</v>
      </c>
      <c r="R237" s="294"/>
      <c r="S237" s="294" t="s">
        <v>438</v>
      </c>
      <c r="T237" s="294"/>
      <c r="U237" s="294"/>
      <c r="V237" s="294"/>
      <c r="W237" s="294"/>
    </row>
    <row r="238" spans="1:23">
      <c r="A238" s="294" t="s">
        <v>263</v>
      </c>
      <c r="B238" s="300">
        <v>500</v>
      </c>
      <c r="C238" s="300">
        <v>874</v>
      </c>
      <c r="D238" s="294"/>
      <c r="E238" s="294" t="s">
        <v>266</v>
      </c>
      <c r="F238" s="294"/>
      <c r="G238" s="294" t="s">
        <v>264</v>
      </c>
      <c r="H238" s="294" t="s">
        <v>285</v>
      </c>
      <c r="I238" s="294">
        <v>4200</v>
      </c>
      <c r="J238" s="294"/>
      <c r="K238" s="294"/>
      <c r="L238" s="294"/>
      <c r="M238" s="294">
        <v>0</v>
      </c>
      <c r="N238" s="294">
        <v>4200</v>
      </c>
      <c r="O238" s="294">
        <v>2</v>
      </c>
      <c r="P238" s="294">
        <v>1416.7</v>
      </c>
      <c r="Q238" s="294">
        <v>2781.3</v>
      </c>
      <c r="R238" s="294"/>
      <c r="S238" s="294"/>
      <c r="T238" s="294"/>
      <c r="U238" s="294"/>
      <c r="V238" s="294"/>
      <c r="W238" s="294"/>
    </row>
    <row r="239" spans="1:23">
      <c r="A239" s="294" t="s">
        <v>263</v>
      </c>
      <c r="B239" s="300">
        <v>500</v>
      </c>
      <c r="C239" s="300">
        <v>875</v>
      </c>
      <c r="D239" s="294"/>
      <c r="E239" s="294" t="s">
        <v>343</v>
      </c>
      <c r="F239" s="294"/>
      <c r="G239" s="294" t="s">
        <v>295</v>
      </c>
      <c r="H239" s="294" t="s">
        <v>296</v>
      </c>
      <c r="I239" s="294">
        <v>1000</v>
      </c>
      <c r="J239" s="294"/>
      <c r="K239" s="294"/>
      <c r="L239" s="294"/>
      <c r="M239" s="294">
        <v>0</v>
      </c>
      <c r="N239" s="294">
        <v>1000</v>
      </c>
      <c r="O239" s="294">
        <v>392.8</v>
      </c>
      <c r="P239" s="294">
        <v>535.1</v>
      </c>
      <c r="Q239" s="294">
        <v>72.100000000000023</v>
      </c>
      <c r="R239" s="294"/>
      <c r="S239" s="294"/>
      <c r="T239" s="294"/>
      <c r="U239" s="294"/>
      <c r="V239" s="294"/>
      <c r="W239" s="294"/>
    </row>
    <row r="240" spans="1:23">
      <c r="A240" s="294" t="s">
        <v>424</v>
      </c>
      <c r="B240" s="300">
        <v>500</v>
      </c>
      <c r="C240" s="300">
        <v>876</v>
      </c>
      <c r="D240" s="294"/>
      <c r="E240" s="294" t="s">
        <v>439</v>
      </c>
      <c r="F240" s="294"/>
      <c r="G240" s="294" t="s">
        <v>426</v>
      </c>
      <c r="H240" s="294" t="s">
        <v>427</v>
      </c>
      <c r="I240" s="294">
        <v>1000</v>
      </c>
      <c r="J240" s="294"/>
      <c r="K240" s="294"/>
      <c r="L240" s="294"/>
      <c r="M240" s="294">
        <v>0</v>
      </c>
      <c r="N240" s="294">
        <v>1000</v>
      </c>
      <c r="O240" s="294">
        <v>224</v>
      </c>
      <c r="P240" s="294">
        <v>776</v>
      </c>
      <c r="Q240" s="294">
        <v>0</v>
      </c>
      <c r="R240" s="294"/>
      <c r="S240" s="294"/>
      <c r="T240" s="294"/>
      <c r="U240" s="294"/>
      <c r="V240" s="294"/>
      <c r="W240" s="294"/>
    </row>
    <row r="241" spans="1:23">
      <c r="A241" s="294"/>
      <c r="B241" s="300"/>
      <c r="C241" s="300"/>
      <c r="D241" s="294"/>
      <c r="E241" s="294"/>
      <c r="F241" s="294"/>
      <c r="G241" s="294"/>
      <c r="H241" s="294"/>
      <c r="I241" s="294"/>
      <c r="J241" s="294"/>
      <c r="K241" s="294"/>
      <c r="L241" s="294"/>
      <c r="M241" s="294"/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</row>
    <row r="242" spans="1:23">
      <c r="A242" s="294"/>
      <c r="B242" s="300"/>
      <c r="C242" s="300"/>
      <c r="D242" s="294" t="s">
        <v>280</v>
      </c>
      <c r="E242" s="294"/>
      <c r="F242" s="294"/>
      <c r="G242" s="294"/>
      <c r="H242" s="294"/>
      <c r="I242" s="294"/>
      <c r="J242" s="294"/>
      <c r="K242" s="294"/>
      <c r="L242" s="294"/>
      <c r="M242" s="294"/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</row>
    <row r="243" spans="1:23">
      <c r="A243" s="294" t="s">
        <v>28</v>
      </c>
      <c r="B243" s="300">
        <v>500</v>
      </c>
      <c r="C243" s="300">
        <v>930</v>
      </c>
      <c r="D243" s="294"/>
      <c r="E243" s="294" t="s">
        <v>67</v>
      </c>
      <c r="F243" s="294"/>
      <c r="G243" s="294" t="s">
        <v>74</v>
      </c>
      <c r="H243" s="294" t="s">
        <v>29</v>
      </c>
      <c r="I243" s="294">
        <v>500</v>
      </c>
      <c r="J243" s="294"/>
      <c r="K243" s="294"/>
      <c r="L243" s="294"/>
      <c r="M243" s="294">
        <v>0</v>
      </c>
      <c r="N243" s="294">
        <v>500</v>
      </c>
      <c r="O243" s="294">
        <v>0</v>
      </c>
      <c r="P243" s="294">
        <v>500</v>
      </c>
      <c r="Q243" s="294">
        <v>0</v>
      </c>
      <c r="R243" s="294"/>
      <c r="S243" s="294"/>
      <c r="T243" s="294"/>
      <c r="U243" s="294"/>
      <c r="V243" s="294"/>
      <c r="W243" s="294"/>
    </row>
    <row r="244" spans="1:23">
      <c r="A244" s="294" t="s">
        <v>28</v>
      </c>
      <c r="B244" s="300">
        <v>500</v>
      </c>
      <c r="C244" s="300">
        <v>931</v>
      </c>
      <c r="D244" s="294"/>
      <c r="E244" s="294" t="s">
        <v>68</v>
      </c>
      <c r="F244" s="294"/>
      <c r="G244" s="294" t="s">
        <v>74</v>
      </c>
      <c r="H244" s="294" t="s">
        <v>192</v>
      </c>
      <c r="I244" s="294">
        <v>5600</v>
      </c>
      <c r="J244" s="294"/>
      <c r="K244" s="294"/>
      <c r="L244" s="294"/>
      <c r="M244" s="294">
        <v>0</v>
      </c>
      <c r="N244" s="294">
        <v>5600</v>
      </c>
      <c r="O244" s="294">
        <v>0</v>
      </c>
      <c r="P244" s="294">
        <v>5600</v>
      </c>
      <c r="Q244" s="294">
        <v>0</v>
      </c>
      <c r="R244" s="294"/>
      <c r="S244" s="294"/>
      <c r="T244" s="294"/>
      <c r="U244" s="294"/>
      <c r="V244" s="294"/>
      <c r="W244" s="294"/>
    </row>
    <row r="245" spans="1:23">
      <c r="A245" s="294" t="s">
        <v>28</v>
      </c>
      <c r="B245" s="300">
        <v>500</v>
      </c>
      <c r="C245" s="300">
        <v>932</v>
      </c>
      <c r="D245" s="294"/>
      <c r="E245" s="294" t="s">
        <v>69</v>
      </c>
      <c r="F245" s="294"/>
      <c r="G245" s="294" t="s">
        <v>74</v>
      </c>
      <c r="H245" s="294" t="s">
        <v>192</v>
      </c>
      <c r="I245" s="294">
        <v>16000</v>
      </c>
      <c r="J245" s="294"/>
      <c r="K245" s="294"/>
      <c r="L245" s="294"/>
      <c r="M245" s="294">
        <v>0</v>
      </c>
      <c r="N245" s="294">
        <v>16000</v>
      </c>
      <c r="O245" s="294">
        <v>0</v>
      </c>
      <c r="P245" s="294">
        <v>16000</v>
      </c>
      <c r="Q245" s="294">
        <v>0</v>
      </c>
      <c r="R245" s="294"/>
      <c r="S245" s="294"/>
      <c r="T245" s="294"/>
      <c r="U245" s="294"/>
      <c r="V245" s="294"/>
      <c r="W245" s="294"/>
    </row>
    <row r="246" spans="1:23">
      <c r="A246" s="294" t="s">
        <v>28</v>
      </c>
      <c r="B246" s="300">
        <v>500</v>
      </c>
      <c r="C246" s="300">
        <v>933</v>
      </c>
      <c r="D246" s="294"/>
      <c r="E246" s="294" t="s">
        <v>70</v>
      </c>
      <c r="F246" s="294"/>
      <c r="G246" s="294" t="s">
        <v>74</v>
      </c>
      <c r="H246" s="294" t="s">
        <v>192</v>
      </c>
      <c r="I246" s="294">
        <v>3000</v>
      </c>
      <c r="J246" s="294"/>
      <c r="K246" s="294"/>
      <c r="L246" s="294">
        <v>-24.5</v>
      </c>
      <c r="M246" s="294">
        <v>0</v>
      </c>
      <c r="N246" s="294">
        <v>2975.5</v>
      </c>
      <c r="O246" s="294">
        <v>0</v>
      </c>
      <c r="P246" s="294">
        <v>2975.5</v>
      </c>
      <c r="Q246" s="294">
        <v>0</v>
      </c>
      <c r="R246" s="294"/>
      <c r="S246" s="294"/>
      <c r="T246" s="294"/>
      <c r="U246" s="294"/>
      <c r="V246" s="294"/>
      <c r="W246" s="294"/>
    </row>
    <row r="247" spans="1:23">
      <c r="A247" s="294" t="s">
        <v>77</v>
      </c>
      <c r="B247" s="300">
        <v>500</v>
      </c>
      <c r="C247" s="300">
        <v>934</v>
      </c>
      <c r="D247" s="294"/>
      <c r="E247" s="294" t="s">
        <v>96</v>
      </c>
      <c r="F247" s="294"/>
      <c r="G247" s="294" t="s">
        <v>101</v>
      </c>
      <c r="H247" s="294" t="s">
        <v>81</v>
      </c>
      <c r="I247" s="294">
        <v>6000</v>
      </c>
      <c r="J247" s="294"/>
      <c r="K247" s="294"/>
      <c r="L247" s="294">
        <v>-11.7</v>
      </c>
      <c r="M247" s="294">
        <v>0</v>
      </c>
      <c r="N247" s="294">
        <v>5988.3</v>
      </c>
      <c r="O247" s="294">
        <v>0</v>
      </c>
      <c r="P247" s="294">
        <v>5988.3</v>
      </c>
      <c r="Q247" s="294">
        <v>0</v>
      </c>
      <c r="R247" s="294"/>
      <c r="S247" s="294"/>
      <c r="T247" s="294"/>
      <c r="U247" s="294"/>
      <c r="V247" s="294"/>
      <c r="W247" s="294"/>
    </row>
    <row r="248" spans="1:23">
      <c r="A248" s="294" t="s">
        <v>113</v>
      </c>
      <c r="B248" s="300">
        <v>500</v>
      </c>
      <c r="C248" s="300">
        <v>935</v>
      </c>
      <c r="D248" s="294"/>
      <c r="E248" s="294" t="s">
        <v>126</v>
      </c>
      <c r="F248" s="294"/>
      <c r="G248" s="294" t="s">
        <v>130</v>
      </c>
      <c r="H248" s="294" t="s">
        <v>117</v>
      </c>
      <c r="I248" s="294">
        <v>2700</v>
      </c>
      <c r="J248" s="294"/>
      <c r="K248" s="294"/>
      <c r="L248" s="294"/>
      <c r="M248" s="294">
        <v>0</v>
      </c>
      <c r="N248" s="294">
        <v>2700</v>
      </c>
      <c r="O248" s="294">
        <v>0</v>
      </c>
      <c r="P248" s="294">
        <v>2700</v>
      </c>
      <c r="Q248" s="294">
        <v>0</v>
      </c>
      <c r="R248" s="294"/>
      <c r="S248" s="294"/>
      <c r="T248" s="294"/>
      <c r="U248" s="294"/>
      <c r="V248" s="294"/>
      <c r="W248" s="294"/>
    </row>
    <row r="249" spans="1:23">
      <c r="A249" s="294" t="s">
        <v>141</v>
      </c>
      <c r="B249" s="300">
        <v>500</v>
      </c>
      <c r="C249" s="300">
        <v>936</v>
      </c>
      <c r="D249" s="294"/>
      <c r="E249" s="294" t="s">
        <v>191</v>
      </c>
      <c r="F249" s="294"/>
      <c r="G249" s="294" t="s">
        <v>201</v>
      </c>
      <c r="H249" s="294" t="s">
        <v>143</v>
      </c>
      <c r="I249" s="294">
        <v>1000</v>
      </c>
      <c r="J249" s="294"/>
      <c r="K249" s="294"/>
      <c r="L249" s="294"/>
      <c r="M249" s="294">
        <v>0</v>
      </c>
      <c r="N249" s="294">
        <v>1000</v>
      </c>
      <c r="O249" s="294">
        <v>0</v>
      </c>
      <c r="P249" s="294">
        <v>1000</v>
      </c>
      <c r="Q249" s="294">
        <v>0</v>
      </c>
      <c r="R249" s="294"/>
      <c r="S249" s="294"/>
      <c r="T249" s="294"/>
      <c r="U249" s="294"/>
      <c r="V249" s="294"/>
      <c r="W249" s="294"/>
    </row>
    <row r="250" spans="1:23">
      <c r="A250" s="294" t="s">
        <v>203</v>
      </c>
      <c r="B250" s="300">
        <v>500</v>
      </c>
      <c r="C250" s="300">
        <v>937</v>
      </c>
      <c r="D250" s="294"/>
      <c r="E250" s="294" t="s">
        <v>252</v>
      </c>
      <c r="F250" s="294"/>
      <c r="G250" s="294" t="s">
        <v>201</v>
      </c>
      <c r="H250" s="294" t="s">
        <v>202</v>
      </c>
      <c r="I250" s="294">
        <v>2000</v>
      </c>
      <c r="J250" s="294"/>
      <c r="K250" s="294"/>
      <c r="L250" s="294"/>
      <c r="M250" s="294">
        <v>0</v>
      </c>
      <c r="N250" s="294">
        <v>2000</v>
      </c>
      <c r="O250" s="294">
        <v>0</v>
      </c>
      <c r="P250" s="294">
        <v>2000</v>
      </c>
      <c r="Q250" s="294">
        <v>0</v>
      </c>
      <c r="R250" s="294"/>
      <c r="S250" s="294"/>
      <c r="T250" s="294"/>
      <c r="U250" s="294"/>
      <c r="V250" s="294"/>
      <c r="W250" s="294"/>
    </row>
    <row r="251" spans="1:23">
      <c r="A251" s="294" t="s">
        <v>203</v>
      </c>
      <c r="B251" s="300">
        <v>500</v>
      </c>
      <c r="C251" s="300">
        <v>938</v>
      </c>
      <c r="D251" s="294"/>
      <c r="E251" s="294" t="s">
        <v>253</v>
      </c>
      <c r="F251" s="294"/>
      <c r="G251" s="294" t="s">
        <v>201</v>
      </c>
      <c r="H251" s="294" t="s">
        <v>202</v>
      </c>
      <c r="I251" s="294">
        <v>2000</v>
      </c>
      <c r="J251" s="294"/>
      <c r="K251" s="294"/>
      <c r="L251" s="294"/>
      <c r="M251" s="294">
        <v>0</v>
      </c>
      <c r="N251" s="294">
        <v>2000</v>
      </c>
      <c r="O251" s="294">
        <v>33.6</v>
      </c>
      <c r="P251" s="294">
        <v>1966.4</v>
      </c>
      <c r="Q251" s="294">
        <v>0</v>
      </c>
      <c r="R251" s="294"/>
      <c r="S251" s="294"/>
      <c r="T251" s="294"/>
      <c r="U251" s="294"/>
      <c r="V251" s="294"/>
      <c r="W251" s="294"/>
    </row>
    <row r="252" spans="1:23">
      <c r="A252" s="294" t="s">
        <v>263</v>
      </c>
      <c r="B252" s="300">
        <v>500</v>
      </c>
      <c r="C252" s="300">
        <v>939</v>
      </c>
      <c r="D252" s="294"/>
      <c r="E252" s="294" t="s">
        <v>344</v>
      </c>
      <c r="F252" s="294"/>
      <c r="G252" s="294" t="s">
        <v>295</v>
      </c>
      <c r="H252" s="294" t="s">
        <v>296</v>
      </c>
      <c r="I252" s="294">
        <v>175</v>
      </c>
      <c r="J252" s="294"/>
      <c r="K252" s="294"/>
      <c r="L252" s="294"/>
      <c r="M252" s="294">
        <v>0</v>
      </c>
      <c r="N252" s="294">
        <v>175</v>
      </c>
      <c r="O252" s="294">
        <v>175</v>
      </c>
      <c r="P252" s="294"/>
      <c r="Q252" s="294">
        <v>0</v>
      </c>
      <c r="R252" s="294"/>
      <c r="S252" s="294"/>
      <c r="T252" s="294"/>
      <c r="U252" s="294"/>
      <c r="V252" s="294"/>
      <c r="W252" s="294"/>
    </row>
    <row r="253" spans="1:23">
      <c r="A253" s="294" t="s">
        <v>263</v>
      </c>
      <c r="B253" s="300">
        <v>500</v>
      </c>
      <c r="C253" s="300">
        <v>940</v>
      </c>
      <c r="D253" s="294"/>
      <c r="E253" s="294" t="s">
        <v>350</v>
      </c>
      <c r="F253" s="294"/>
      <c r="G253" s="294" t="s">
        <v>295</v>
      </c>
      <c r="H253" s="294" t="s">
        <v>296</v>
      </c>
      <c r="I253" s="294">
        <v>492</v>
      </c>
      <c r="J253" s="294"/>
      <c r="K253" s="294"/>
      <c r="L253" s="294"/>
      <c r="M253" s="294">
        <v>0</v>
      </c>
      <c r="N253" s="294">
        <v>492</v>
      </c>
      <c r="O253" s="294">
        <v>0</v>
      </c>
      <c r="P253" s="294">
        <v>492</v>
      </c>
      <c r="Q253" s="294">
        <v>0</v>
      </c>
      <c r="R253" s="294"/>
      <c r="S253" s="294" t="s">
        <v>356</v>
      </c>
      <c r="T253" s="294"/>
      <c r="U253" s="294"/>
      <c r="V253" s="294"/>
      <c r="W253" s="294"/>
    </row>
    <row r="254" spans="1:23">
      <c r="A254" s="294" t="s">
        <v>263</v>
      </c>
      <c r="B254" s="300">
        <v>500</v>
      </c>
      <c r="C254" s="300">
        <v>941</v>
      </c>
      <c r="D254" s="294"/>
      <c r="E254" s="294" t="s">
        <v>351</v>
      </c>
      <c r="F254" s="294"/>
      <c r="G254" s="294" t="s">
        <v>295</v>
      </c>
      <c r="H254" s="294" t="s">
        <v>296</v>
      </c>
      <c r="I254" s="294">
        <v>500</v>
      </c>
      <c r="J254" s="294"/>
      <c r="K254" s="294"/>
      <c r="L254" s="294"/>
      <c r="M254" s="294">
        <v>0</v>
      </c>
      <c r="N254" s="294">
        <v>500</v>
      </c>
      <c r="O254" s="294"/>
      <c r="P254" s="294">
        <v>500</v>
      </c>
      <c r="Q254" s="294">
        <v>0</v>
      </c>
      <c r="R254" s="294"/>
      <c r="S254" s="294" t="s">
        <v>356</v>
      </c>
      <c r="T254" s="294"/>
      <c r="U254" s="294"/>
      <c r="V254" s="294"/>
      <c r="W254" s="294"/>
    </row>
    <row r="255" spans="1:23">
      <c r="A255" s="294" t="s">
        <v>263</v>
      </c>
      <c r="B255" s="300">
        <v>500</v>
      </c>
      <c r="C255" s="300">
        <v>942</v>
      </c>
      <c r="D255" s="294"/>
      <c r="E255" s="294" t="s">
        <v>352</v>
      </c>
      <c r="F255" s="294"/>
      <c r="G255" s="294" t="s">
        <v>295</v>
      </c>
      <c r="H255" s="294" t="s">
        <v>296</v>
      </c>
      <c r="I255" s="294">
        <v>129</v>
      </c>
      <c r="J255" s="294"/>
      <c r="K255" s="294"/>
      <c r="L255" s="294"/>
      <c r="M255" s="294">
        <v>129</v>
      </c>
      <c r="N255" s="294"/>
      <c r="O255" s="294"/>
      <c r="P255" s="294"/>
      <c r="Q255" s="294">
        <v>129</v>
      </c>
      <c r="R255" s="294"/>
      <c r="S255" s="294" t="s">
        <v>356</v>
      </c>
      <c r="T255" s="294"/>
      <c r="U255" s="294"/>
      <c r="V255" s="294"/>
      <c r="W255" s="294"/>
    </row>
    <row r="256" spans="1:23">
      <c r="A256" s="294" t="s">
        <v>263</v>
      </c>
      <c r="B256" s="300">
        <v>500</v>
      </c>
      <c r="C256" s="300">
        <v>943</v>
      </c>
      <c r="D256" s="294"/>
      <c r="E256" s="294" t="s">
        <v>353</v>
      </c>
      <c r="F256" s="294"/>
      <c r="G256" s="294" t="s">
        <v>295</v>
      </c>
      <c r="H256" s="294" t="s">
        <v>296</v>
      </c>
      <c r="I256" s="294">
        <v>500</v>
      </c>
      <c r="J256" s="294"/>
      <c r="K256" s="294"/>
      <c r="L256" s="294"/>
      <c r="M256" s="294">
        <v>500</v>
      </c>
      <c r="N256" s="294"/>
      <c r="O256" s="294"/>
      <c r="P256" s="294"/>
      <c r="Q256" s="294">
        <v>500</v>
      </c>
      <c r="R256" s="294"/>
      <c r="S256" s="294" t="s">
        <v>356</v>
      </c>
      <c r="T256" s="294"/>
      <c r="U256" s="294"/>
      <c r="V256" s="294"/>
      <c r="W256" s="294"/>
    </row>
    <row r="257" spans="1:23">
      <c r="A257" s="294"/>
      <c r="B257" s="300"/>
      <c r="C257" s="300"/>
      <c r="D257" s="294"/>
      <c r="E257" s="294"/>
      <c r="F257" s="294"/>
      <c r="G257" s="294"/>
      <c r="H257" s="294"/>
      <c r="I257" s="294"/>
      <c r="J257" s="294"/>
      <c r="K257" s="294"/>
      <c r="L257" s="294"/>
      <c r="M257" s="294"/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</row>
    <row r="258" spans="1:23">
      <c r="A258" s="294"/>
      <c r="B258" s="300"/>
      <c r="C258" s="300"/>
      <c r="D258" s="294" t="s">
        <v>281</v>
      </c>
      <c r="E258" s="294"/>
      <c r="F258" s="294"/>
      <c r="G258" s="294"/>
      <c r="H258" s="294"/>
      <c r="I258" s="294">
        <v>68446</v>
      </c>
      <c r="J258" s="294">
        <v>1917.1</v>
      </c>
      <c r="K258" s="294"/>
      <c r="L258" s="294">
        <v>-45.400000000000006</v>
      </c>
      <c r="M258" s="294">
        <v>756.3</v>
      </c>
      <c r="N258" s="294">
        <v>69561.400000000009</v>
      </c>
      <c r="O258" s="294">
        <v>1065</v>
      </c>
      <c r="P258" s="294">
        <v>64855.600000000006</v>
      </c>
      <c r="Q258" s="294">
        <v>4397.1000000000004</v>
      </c>
      <c r="R258" s="294"/>
      <c r="S258" s="294"/>
      <c r="T258" s="294"/>
      <c r="U258" s="294"/>
      <c r="V258" s="294"/>
      <c r="W258" s="294"/>
    </row>
    <row r="259" spans="1:23">
      <c r="A259" s="294"/>
      <c r="B259" s="300"/>
      <c r="C259" s="300"/>
      <c r="D259" s="294"/>
      <c r="E259" s="294"/>
      <c r="F259" s="294"/>
      <c r="G259" s="294"/>
      <c r="H259" s="294"/>
      <c r="I259" s="294"/>
      <c r="J259" s="294"/>
      <c r="K259" s="294"/>
      <c r="L259" s="294"/>
      <c r="M259" s="294"/>
      <c r="N259" s="294"/>
      <c r="O259" s="294"/>
      <c r="P259" s="294"/>
      <c r="Q259" s="294"/>
      <c r="R259" s="294"/>
      <c r="S259" s="294"/>
      <c r="T259" s="294"/>
      <c r="U259" s="294"/>
      <c r="V259" s="294"/>
      <c r="W259" s="294"/>
    </row>
    <row r="260" spans="1:23">
      <c r="A260" s="294"/>
      <c r="B260" s="300">
        <v>500</v>
      </c>
      <c r="C260" s="300"/>
      <c r="D260" s="294"/>
      <c r="E260" s="294" t="s">
        <v>51</v>
      </c>
      <c r="F260" s="294"/>
      <c r="G260" s="294"/>
      <c r="H260" s="294"/>
      <c r="I260" s="294">
        <v>517313</v>
      </c>
      <c r="J260" s="294">
        <v>4222.3999999999996</v>
      </c>
      <c r="K260" s="294"/>
      <c r="L260" s="294">
        <v>-2561.4000000000005</v>
      </c>
      <c r="M260" s="294">
        <v>24629</v>
      </c>
      <c r="N260" s="294">
        <v>494345.00000000006</v>
      </c>
      <c r="O260" s="294">
        <v>69946.3</v>
      </c>
      <c r="P260" s="294">
        <v>362538.40000000014</v>
      </c>
      <c r="Q260" s="294">
        <v>86489.3</v>
      </c>
      <c r="R260" s="294"/>
      <c r="S260" s="294"/>
      <c r="T260" s="294"/>
      <c r="U260" s="294"/>
      <c r="V260" s="294"/>
      <c r="W260" s="294"/>
    </row>
    <row r="261" spans="1:23">
      <c r="A261" s="294"/>
      <c r="B261" s="300"/>
      <c r="C261" s="300"/>
      <c r="D261" s="294"/>
      <c r="E261" s="294"/>
      <c r="F261" s="294"/>
      <c r="G261" s="294"/>
      <c r="H261" s="294"/>
      <c r="I261" s="294"/>
      <c r="J261" s="294"/>
      <c r="K261" s="294"/>
      <c r="L261" s="294"/>
      <c r="M261" s="294"/>
      <c r="N261" s="294"/>
      <c r="O261" s="294"/>
      <c r="P261" s="294"/>
      <c r="Q261" s="294"/>
      <c r="R261" s="294"/>
      <c r="S261" s="294"/>
      <c r="T261" s="294"/>
      <c r="U261" s="294"/>
      <c r="V261" s="294"/>
      <c r="W261" s="294"/>
    </row>
    <row r="262" spans="1:23">
      <c r="A262" s="294"/>
      <c r="B262" s="300"/>
      <c r="C262" s="300"/>
      <c r="D262" s="294"/>
      <c r="E262" s="294"/>
      <c r="F262" s="294"/>
      <c r="G262" s="294"/>
      <c r="H262" s="294"/>
      <c r="I262" s="294"/>
      <c r="J262" s="294"/>
      <c r="K262" s="294"/>
      <c r="L262" s="294"/>
      <c r="M262" s="294"/>
      <c r="N262" s="294"/>
      <c r="O262" s="294"/>
      <c r="P262" s="294"/>
      <c r="Q262" s="294"/>
      <c r="R262" s="294"/>
      <c r="S262" s="294"/>
      <c r="T262" s="294"/>
      <c r="U262" s="294"/>
      <c r="V262" s="294"/>
      <c r="W262" s="294"/>
    </row>
    <row r="263" spans="1:23">
      <c r="A263" s="294"/>
      <c r="B263" s="300"/>
      <c r="C263" s="300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</row>
    <row r="264" spans="1:23">
      <c r="A264" s="294"/>
      <c r="B264" s="300"/>
      <c r="C264" s="300"/>
      <c r="D264" s="294"/>
      <c r="E264" s="294"/>
      <c r="F264" s="294"/>
      <c r="G264" s="294"/>
      <c r="H264" s="294"/>
      <c r="I264" s="294"/>
      <c r="J264" s="294"/>
      <c r="K264" s="294"/>
      <c r="L264" s="294"/>
      <c r="M264" s="294"/>
      <c r="N264" s="294"/>
      <c r="O264" s="294"/>
      <c r="P264" s="294"/>
      <c r="Q264" s="294"/>
      <c r="R264" s="294"/>
      <c r="S264" s="294"/>
      <c r="T264" s="294"/>
      <c r="U264" s="294"/>
      <c r="V264" s="294"/>
      <c r="W264" s="294"/>
    </row>
    <row r="265" spans="1:23">
      <c r="A265" s="294"/>
      <c r="B265" s="300"/>
      <c r="C265" s="300"/>
      <c r="D265" s="294"/>
      <c r="E265" s="294"/>
      <c r="F265" s="294"/>
      <c r="G265" s="294"/>
      <c r="H265" s="294"/>
      <c r="I265" s="294"/>
      <c r="J265" s="294"/>
      <c r="K265" s="294"/>
      <c r="L265" s="294"/>
      <c r="M265" s="294"/>
      <c r="N265" s="294"/>
      <c r="O265" s="294"/>
      <c r="P265" s="294"/>
      <c r="Q265" s="294"/>
      <c r="R265" s="294"/>
      <c r="S265" s="294"/>
      <c r="T265" s="294"/>
      <c r="U265" s="294"/>
      <c r="V265" s="294"/>
      <c r="W265" s="294"/>
    </row>
    <row r="266" spans="1:23">
      <c r="A266" s="294"/>
      <c r="B266" s="300"/>
      <c r="C266" s="300"/>
      <c r="D266" s="294"/>
      <c r="E266" s="294"/>
      <c r="F266" s="294"/>
      <c r="G266" s="294"/>
      <c r="H266" s="294"/>
      <c r="I266" s="294"/>
      <c r="J266" s="294"/>
      <c r="K266" s="294"/>
      <c r="L266" s="294"/>
      <c r="M266" s="294"/>
      <c r="N266" s="294"/>
      <c r="O266" s="294"/>
      <c r="P266" s="294"/>
      <c r="Q266" s="294"/>
      <c r="R266" s="294"/>
      <c r="S266" s="294"/>
      <c r="T266" s="294"/>
      <c r="U266" s="294"/>
      <c r="V266" s="294"/>
      <c r="W266" s="294"/>
    </row>
    <row r="267" spans="1:23">
      <c r="A267" s="294"/>
      <c r="B267" s="300"/>
      <c r="C267" s="300"/>
      <c r="D267" s="294"/>
      <c r="E267" s="294"/>
      <c r="F267" s="294"/>
      <c r="G267" s="294"/>
      <c r="H267" s="294"/>
      <c r="I267" s="294"/>
      <c r="J267" s="294"/>
      <c r="K267" s="294"/>
      <c r="L267" s="294"/>
      <c r="M267" s="294"/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</row>
    <row r="268" spans="1:23">
      <c r="A268" s="294"/>
      <c r="B268" s="300"/>
      <c r="C268" s="300"/>
      <c r="D268" s="294"/>
      <c r="E268" s="294"/>
      <c r="F268" s="294"/>
      <c r="G268" s="294"/>
      <c r="H268" s="294"/>
      <c r="I268" s="294"/>
      <c r="J268" s="294"/>
      <c r="K268" s="294"/>
      <c r="L268" s="294"/>
      <c r="M268" s="294"/>
      <c r="N268" s="294"/>
      <c r="O268" s="294"/>
      <c r="P268" s="294"/>
      <c r="Q268" s="294"/>
      <c r="R268" s="294"/>
      <c r="S268" s="294"/>
      <c r="T268" s="294"/>
      <c r="U268" s="294"/>
      <c r="V268" s="294"/>
      <c r="W268" s="294"/>
    </row>
    <row r="269" spans="1:23">
      <c r="A269" s="294"/>
      <c r="B269" s="300"/>
      <c r="C269" s="300"/>
      <c r="D269" s="294"/>
      <c r="E269" s="294"/>
      <c r="F269" s="294"/>
      <c r="G269" s="294"/>
      <c r="H269" s="294"/>
      <c r="I269" s="294"/>
      <c r="J269" s="294"/>
      <c r="K269" s="294"/>
      <c r="L269" s="294"/>
      <c r="M269" s="294"/>
      <c r="N269" s="294"/>
      <c r="O269" s="294"/>
      <c r="P269" s="294"/>
      <c r="Q269" s="294"/>
      <c r="R269" s="294"/>
      <c r="S269" s="294"/>
      <c r="T269" s="294"/>
      <c r="U269" s="294"/>
      <c r="V269" s="294"/>
      <c r="W269" s="294"/>
    </row>
    <row r="270" spans="1:23">
      <c r="A270" s="294"/>
      <c r="B270" s="300"/>
      <c r="C270" s="300"/>
      <c r="D270" s="294"/>
      <c r="E270" s="294"/>
      <c r="F270" s="294"/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</row>
    <row r="271" spans="1:23">
      <c r="A271" s="294"/>
      <c r="B271" s="300"/>
      <c r="C271" s="300"/>
      <c r="D271" s="294"/>
      <c r="E271" s="294"/>
      <c r="F271" s="294"/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4"/>
      <c r="V271" s="294"/>
      <c r="W271" s="294"/>
    </row>
    <row r="272" spans="1:23">
      <c r="A272" s="294"/>
      <c r="B272" s="300"/>
      <c r="C272" s="300"/>
      <c r="D272" s="294"/>
      <c r="E272" s="294"/>
      <c r="F272" s="294"/>
      <c r="G272" s="294"/>
      <c r="H272" s="294"/>
      <c r="I272" s="294"/>
      <c r="J272" s="294"/>
      <c r="K272" s="294"/>
      <c r="L272" s="294"/>
      <c r="M272" s="294"/>
      <c r="N272" s="294"/>
      <c r="O272" s="294"/>
      <c r="P272" s="294"/>
      <c r="Q272" s="294"/>
      <c r="R272" s="294"/>
      <c r="S272" s="294"/>
      <c r="T272" s="294"/>
      <c r="U272" s="294"/>
      <c r="V272" s="294"/>
      <c r="W272" s="294"/>
    </row>
    <row r="273" spans="1:23">
      <c r="A273" s="294"/>
      <c r="B273" s="300"/>
      <c r="C273" s="300"/>
      <c r="D273" s="294"/>
      <c r="E273" s="294"/>
      <c r="F273" s="294"/>
      <c r="G273" s="294"/>
      <c r="H273" s="294"/>
      <c r="I273" s="294"/>
      <c r="J273" s="294"/>
      <c r="K273" s="294"/>
      <c r="L273" s="294"/>
      <c r="M273" s="294"/>
      <c r="N273" s="294"/>
      <c r="O273" s="294"/>
      <c r="P273" s="294"/>
      <c r="Q273" s="294"/>
      <c r="R273" s="294"/>
      <c r="S273" s="294"/>
      <c r="T273" s="294"/>
      <c r="U273" s="294"/>
      <c r="V273" s="294"/>
      <c r="W273" s="294"/>
    </row>
    <row r="274" spans="1:23">
      <c r="A274" s="294"/>
      <c r="B274" s="300"/>
      <c r="C274" s="300"/>
      <c r="D274" s="294"/>
      <c r="E274" s="294"/>
      <c r="F274" s="294"/>
      <c r="G274" s="294"/>
      <c r="H274" s="294"/>
      <c r="I274" s="294"/>
      <c r="J274" s="294"/>
      <c r="K274" s="294"/>
      <c r="L274" s="294"/>
      <c r="M274" s="294"/>
      <c r="N274" s="294"/>
      <c r="O274" s="294"/>
      <c r="P274" s="294"/>
      <c r="Q274" s="294"/>
      <c r="R274" s="294"/>
      <c r="S274" s="294"/>
      <c r="T274" s="294"/>
      <c r="U274" s="294"/>
      <c r="V274" s="294"/>
      <c r="W274" s="294"/>
    </row>
    <row r="275" spans="1:23">
      <c r="A275" s="294"/>
      <c r="B275" s="300"/>
      <c r="C275" s="300"/>
      <c r="D275" s="294"/>
      <c r="E275" s="294"/>
      <c r="F275" s="294"/>
      <c r="G275" s="294"/>
      <c r="H275" s="294"/>
      <c r="I275" s="294"/>
      <c r="J275" s="294"/>
      <c r="K275" s="294"/>
      <c r="L275" s="294"/>
      <c r="M275" s="294"/>
      <c r="N275" s="294"/>
      <c r="O275" s="294"/>
      <c r="P275" s="294"/>
      <c r="Q275" s="294"/>
      <c r="R275" s="294"/>
      <c r="S275" s="294"/>
      <c r="T275" s="294"/>
      <c r="U275" s="294"/>
      <c r="V275" s="294"/>
      <c r="W275" s="294"/>
    </row>
    <row r="276" spans="1:23">
      <c r="A276" s="294"/>
      <c r="B276" s="300"/>
      <c r="C276" s="300"/>
      <c r="D276" s="294"/>
      <c r="E276" s="294"/>
      <c r="F276" s="294"/>
      <c r="G276" s="294"/>
      <c r="H276" s="294"/>
      <c r="I276" s="294"/>
      <c r="J276" s="294"/>
      <c r="K276" s="294"/>
      <c r="L276" s="294"/>
      <c r="M276" s="294"/>
      <c r="N276" s="294"/>
      <c r="O276" s="294"/>
      <c r="P276" s="294"/>
      <c r="Q276" s="294"/>
      <c r="R276" s="294"/>
      <c r="S276" s="294"/>
      <c r="T276" s="294"/>
      <c r="U276" s="294"/>
      <c r="V276" s="294"/>
      <c r="W276" s="294"/>
    </row>
    <row r="277" spans="1:23">
      <c r="A277" s="294"/>
      <c r="B277" s="300"/>
      <c r="C277" s="300"/>
      <c r="D277" s="294"/>
      <c r="E277" s="294"/>
      <c r="F277" s="294"/>
      <c r="G277" s="294"/>
      <c r="H277" s="294"/>
      <c r="I277" s="294"/>
      <c r="J277" s="294"/>
      <c r="K277" s="294"/>
      <c r="L277" s="294"/>
      <c r="M277" s="294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</row>
    <row r="278" spans="1:23">
      <c r="A278" s="294"/>
      <c r="B278" s="300"/>
      <c r="C278" s="300"/>
      <c r="D278" s="294"/>
      <c r="E278" s="294"/>
      <c r="F278" s="294"/>
      <c r="G278" s="294"/>
      <c r="H278" s="294"/>
      <c r="I278" s="294"/>
      <c r="J278" s="294"/>
      <c r="K278" s="294"/>
      <c r="L278" s="294"/>
      <c r="M278" s="294"/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</row>
    <row r="279" spans="1:23">
      <c r="A279" s="294"/>
      <c r="B279" s="300"/>
      <c r="C279" s="300"/>
      <c r="D279" s="294"/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</row>
    <row r="280" spans="1:23">
      <c r="A280" s="294"/>
      <c r="B280" s="300"/>
      <c r="C280" s="300"/>
      <c r="D280" s="294"/>
      <c r="E280" s="294"/>
      <c r="F280" s="294"/>
      <c r="G280" s="294"/>
      <c r="H280" s="294"/>
      <c r="I280" s="294"/>
      <c r="J280" s="294"/>
      <c r="K280" s="294"/>
      <c r="L280" s="294"/>
      <c r="M280" s="294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</row>
    <row r="281" spans="1:23">
      <c r="A281" s="294"/>
      <c r="B281" s="300"/>
      <c r="C281" s="300"/>
      <c r="D281" s="294"/>
      <c r="E281" s="294"/>
      <c r="F281" s="294"/>
      <c r="G281" s="294"/>
      <c r="H281" s="294"/>
      <c r="I281" s="294"/>
      <c r="J281" s="294"/>
      <c r="K281" s="294"/>
      <c r="L281" s="294"/>
      <c r="M281" s="294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</row>
    <row r="282" spans="1:23">
      <c r="A282" s="294"/>
      <c r="B282" s="300"/>
      <c r="C282" s="300"/>
      <c r="D282" s="294"/>
      <c r="E282" s="294"/>
      <c r="F282" s="294"/>
      <c r="G282" s="294"/>
      <c r="H282" s="294"/>
      <c r="I282" s="294"/>
      <c r="J282" s="294"/>
      <c r="K282" s="294"/>
      <c r="L282" s="294"/>
      <c r="M282" s="294"/>
      <c r="N282" s="294"/>
      <c r="O282" s="294"/>
      <c r="P282" s="294"/>
      <c r="Q282" s="294"/>
      <c r="R282" s="294"/>
      <c r="S282" s="294"/>
      <c r="T282" s="294"/>
      <c r="U282" s="294"/>
      <c r="V282" s="294"/>
      <c r="W282" s="294"/>
    </row>
    <row r="283" spans="1:23">
      <c r="A283" s="294"/>
      <c r="B283" s="300"/>
      <c r="C283" s="300"/>
      <c r="D283" s="294"/>
      <c r="E283" s="294"/>
      <c r="F283" s="294"/>
      <c r="G283" s="294"/>
      <c r="H283" s="294"/>
      <c r="I283" s="294"/>
      <c r="J283" s="294"/>
      <c r="K283" s="294"/>
      <c r="L283" s="294"/>
      <c r="M283" s="294"/>
      <c r="N283" s="294"/>
      <c r="O283" s="294"/>
      <c r="P283" s="294"/>
      <c r="Q283" s="294"/>
      <c r="R283" s="294"/>
      <c r="S283" s="294"/>
      <c r="T283" s="294"/>
      <c r="U283" s="294"/>
      <c r="V283" s="294"/>
      <c r="W283" s="294"/>
    </row>
    <row r="284" spans="1:23">
      <c r="A284" s="294"/>
      <c r="B284" s="300"/>
      <c r="C284" s="300"/>
      <c r="D284" s="294"/>
      <c r="E284" s="294"/>
      <c r="F284" s="294"/>
      <c r="G284" s="294"/>
      <c r="H284" s="294"/>
      <c r="I284" s="294"/>
      <c r="J284" s="294"/>
      <c r="K284" s="294"/>
      <c r="L284" s="294"/>
      <c r="M284" s="294"/>
      <c r="N284" s="294"/>
      <c r="O284" s="294"/>
      <c r="P284" s="294"/>
      <c r="Q284" s="294"/>
      <c r="R284" s="294"/>
      <c r="S284" s="294"/>
      <c r="T284" s="294"/>
      <c r="U284" s="294"/>
      <c r="V284" s="294"/>
      <c r="W284" s="294"/>
    </row>
    <row r="285" spans="1:23">
      <c r="A285" s="294"/>
      <c r="B285" s="300"/>
      <c r="C285" s="300"/>
      <c r="D285" s="294"/>
      <c r="E285" s="294"/>
      <c r="F285" s="294"/>
      <c r="G285" s="294"/>
      <c r="H285" s="294"/>
      <c r="I285" s="294"/>
      <c r="J285" s="294"/>
      <c r="K285" s="294"/>
      <c r="L285" s="294"/>
      <c r="M285" s="294"/>
      <c r="N285" s="294"/>
      <c r="O285" s="294"/>
      <c r="P285" s="294"/>
      <c r="Q285" s="294"/>
      <c r="R285" s="294"/>
      <c r="S285" s="294"/>
      <c r="T285" s="294"/>
      <c r="U285" s="294"/>
      <c r="V285" s="294"/>
      <c r="W285" s="294"/>
    </row>
    <row r="286" spans="1:23">
      <c r="A286" s="294"/>
      <c r="B286" s="300"/>
      <c r="C286" s="300"/>
      <c r="D286" s="294"/>
      <c r="E286" s="294"/>
      <c r="F286" s="294"/>
      <c r="G286" s="294"/>
      <c r="H286" s="294"/>
      <c r="I286" s="294"/>
      <c r="J286" s="294"/>
      <c r="K286" s="294"/>
      <c r="L286" s="294"/>
      <c r="M286" s="294"/>
      <c r="N286" s="294"/>
      <c r="O286" s="294"/>
      <c r="P286" s="294"/>
      <c r="Q286" s="294"/>
      <c r="R286" s="294"/>
      <c r="S286" s="294"/>
      <c r="T286" s="294"/>
      <c r="U286" s="294"/>
      <c r="V286" s="294"/>
      <c r="W286" s="294"/>
    </row>
    <row r="287" spans="1:23">
      <c r="A287" s="294"/>
      <c r="B287" s="300"/>
      <c r="C287" s="300"/>
      <c r="D287" s="294"/>
      <c r="E287" s="294"/>
      <c r="F287" s="294"/>
      <c r="G287" s="294"/>
      <c r="H287" s="294"/>
      <c r="I287" s="294"/>
      <c r="J287" s="294"/>
      <c r="K287" s="294"/>
      <c r="L287" s="294"/>
      <c r="M287" s="294"/>
      <c r="N287" s="294"/>
      <c r="O287" s="294"/>
      <c r="P287" s="294"/>
      <c r="Q287" s="294"/>
      <c r="R287" s="294"/>
      <c r="S287" s="294"/>
      <c r="T287" s="294"/>
      <c r="U287" s="294"/>
      <c r="V287" s="294"/>
      <c r="W287" s="294"/>
    </row>
    <row r="288" spans="1:23">
      <c r="A288" s="294"/>
      <c r="B288" s="300"/>
      <c r="C288" s="300"/>
      <c r="D288" s="294"/>
      <c r="E288" s="294"/>
      <c r="F288" s="294"/>
      <c r="G288" s="294"/>
      <c r="H288" s="294"/>
      <c r="I288" s="294"/>
      <c r="J288" s="294"/>
      <c r="K288" s="294"/>
      <c r="L288" s="294"/>
      <c r="M288" s="294"/>
      <c r="N288" s="294"/>
      <c r="O288" s="294"/>
      <c r="P288" s="294"/>
      <c r="Q288" s="294"/>
      <c r="R288" s="294"/>
      <c r="S288" s="294"/>
      <c r="T288" s="294"/>
      <c r="U288" s="294"/>
      <c r="V288" s="294"/>
      <c r="W288" s="294"/>
    </row>
    <row r="289" spans="1:23">
      <c r="A289" s="294"/>
      <c r="B289" s="300"/>
      <c r="C289" s="300"/>
      <c r="D289" s="294"/>
      <c r="E289" s="294"/>
      <c r="F289" s="294"/>
      <c r="G289" s="294"/>
      <c r="H289" s="294"/>
      <c r="I289" s="294"/>
      <c r="J289" s="294"/>
      <c r="K289" s="294"/>
      <c r="L289" s="294"/>
      <c r="M289" s="294"/>
      <c r="N289" s="294"/>
      <c r="O289" s="294"/>
      <c r="P289" s="294"/>
      <c r="Q289" s="294"/>
      <c r="R289" s="294"/>
      <c r="S289" s="294"/>
      <c r="T289" s="294"/>
      <c r="U289" s="294"/>
      <c r="V289" s="294"/>
      <c r="W289" s="294"/>
    </row>
    <row r="290" spans="1:23">
      <c r="A290" s="294"/>
      <c r="B290" s="300"/>
      <c r="C290" s="300"/>
      <c r="D290" s="294"/>
      <c r="E290" s="294"/>
      <c r="F290" s="294"/>
      <c r="G290" s="294"/>
      <c r="H290" s="294"/>
      <c r="I290" s="294"/>
      <c r="J290" s="294"/>
      <c r="K290" s="294"/>
      <c r="L290" s="294"/>
      <c r="M290" s="294"/>
      <c r="N290" s="294"/>
      <c r="O290" s="294"/>
      <c r="P290" s="294"/>
      <c r="Q290" s="294"/>
      <c r="R290" s="294"/>
      <c r="S290" s="294"/>
      <c r="T290" s="294"/>
      <c r="U290" s="294"/>
      <c r="V290" s="294"/>
      <c r="W290" s="294"/>
    </row>
    <row r="291" spans="1:23">
      <c r="A291" s="294"/>
      <c r="B291" s="300"/>
      <c r="C291" s="300"/>
      <c r="D291" s="294"/>
      <c r="E291" s="294"/>
      <c r="F291" s="294"/>
      <c r="G291" s="294"/>
      <c r="H291" s="294"/>
      <c r="I291" s="294"/>
      <c r="J291" s="294"/>
      <c r="K291" s="294"/>
      <c r="L291" s="294"/>
      <c r="M291" s="294"/>
      <c r="N291" s="294"/>
      <c r="O291" s="294"/>
      <c r="P291" s="294"/>
      <c r="Q291" s="294"/>
      <c r="R291" s="294"/>
      <c r="S291" s="294"/>
      <c r="T291" s="294"/>
      <c r="U291" s="294"/>
      <c r="V291" s="294"/>
      <c r="W291" s="294"/>
    </row>
    <row r="292" spans="1:23">
      <c r="A292" s="294"/>
      <c r="B292" s="300"/>
      <c r="C292" s="300"/>
      <c r="D292" s="294"/>
      <c r="E292" s="294"/>
      <c r="F292" s="294"/>
      <c r="G292" s="294"/>
      <c r="H292" s="294"/>
      <c r="I292" s="294"/>
      <c r="J292" s="294"/>
      <c r="K292" s="294"/>
      <c r="L292" s="294"/>
      <c r="M292" s="294"/>
      <c r="N292" s="294"/>
      <c r="O292" s="294"/>
      <c r="P292" s="294"/>
      <c r="Q292" s="294"/>
      <c r="R292" s="294"/>
      <c r="S292" s="294"/>
      <c r="T292" s="294"/>
      <c r="U292" s="294"/>
      <c r="V292" s="294"/>
      <c r="W292" s="294"/>
    </row>
    <row r="293" spans="1:23">
      <c r="A293" s="294"/>
      <c r="B293" s="300"/>
      <c r="C293" s="300"/>
      <c r="D293" s="294"/>
      <c r="E293" s="294"/>
      <c r="F293" s="294"/>
      <c r="G293" s="294"/>
      <c r="H293" s="294"/>
      <c r="I293" s="294"/>
      <c r="J293" s="294"/>
      <c r="K293" s="294"/>
      <c r="L293" s="294"/>
      <c r="M293" s="294"/>
      <c r="N293" s="294"/>
      <c r="O293" s="294"/>
      <c r="P293" s="294"/>
      <c r="Q293" s="294"/>
      <c r="R293" s="294"/>
      <c r="S293" s="294"/>
      <c r="T293" s="294"/>
      <c r="U293" s="294"/>
      <c r="V293" s="294"/>
      <c r="W293" s="294"/>
    </row>
    <row r="294" spans="1:23">
      <c r="A294" s="294"/>
      <c r="B294" s="300"/>
      <c r="C294" s="300"/>
      <c r="D294" s="294"/>
      <c r="E294" s="294"/>
      <c r="F294" s="294"/>
      <c r="G294" s="294"/>
      <c r="H294" s="294"/>
      <c r="I294" s="294"/>
      <c r="J294" s="294"/>
      <c r="K294" s="294"/>
      <c r="L294" s="294"/>
      <c r="M294" s="294"/>
      <c r="N294" s="294"/>
      <c r="O294" s="294"/>
      <c r="P294" s="294"/>
      <c r="Q294" s="294"/>
      <c r="R294" s="294"/>
      <c r="S294" s="294"/>
      <c r="T294" s="294"/>
      <c r="U294" s="294"/>
      <c r="V294" s="294"/>
      <c r="W294" s="294"/>
    </row>
    <row r="295" spans="1:23">
      <c r="A295" s="294"/>
      <c r="B295" s="300"/>
      <c r="C295" s="300"/>
      <c r="D295" s="294"/>
      <c r="E295" s="294"/>
      <c r="F295" s="294"/>
      <c r="G295" s="294"/>
      <c r="H295" s="294"/>
      <c r="I295" s="294"/>
      <c r="J295" s="294"/>
      <c r="K295" s="294"/>
      <c r="L295" s="294"/>
      <c r="M295" s="294"/>
      <c r="N295" s="294"/>
      <c r="O295" s="294"/>
      <c r="P295" s="294"/>
      <c r="Q295" s="294"/>
      <c r="R295" s="294"/>
      <c r="S295" s="294"/>
      <c r="T295" s="294"/>
      <c r="U295" s="294"/>
      <c r="V295" s="294"/>
      <c r="W295" s="294"/>
    </row>
    <row r="296" spans="1:23">
      <c r="A296" s="294"/>
      <c r="B296" s="300"/>
      <c r="C296" s="300"/>
      <c r="D296" s="294"/>
      <c r="E296" s="294"/>
      <c r="F296" s="294"/>
      <c r="G296" s="294"/>
      <c r="H296" s="294"/>
      <c r="I296" s="294"/>
      <c r="J296" s="294"/>
      <c r="K296" s="294"/>
      <c r="L296" s="294"/>
      <c r="M296" s="294"/>
      <c r="N296" s="294"/>
      <c r="O296" s="294"/>
      <c r="P296" s="294"/>
      <c r="Q296" s="294"/>
      <c r="R296" s="294"/>
      <c r="S296" s="294"/>
      <c r="T296" s="294"/>
      <c r="U296" s="294"/>
      <c r="V296" s="294"/>
      <c r="W296" s="294"/>
    </row>
    <row r="297" spans="1:23">
      <c r="A297" s="294"/>
      <c r="B297" s="300"/>
      <c r="C297" s="300"/>
      <c r="D297" s="294"/>
      <c r="E297" s="294"/>
      <c r="F297" s="294"/>
      <c r="G297" s="294"/>
      <c r="H297" s="294"/>
      <c r="I297" s="294"/>
      <c r="J297" s="294"/>
      <c r="K297" s="294"/>
      <c r="L297" s="294"/>
      <c r="M297" s="294"/>
      <c r="N297" s="294"/>
      <c r="O297" s="294"/>
      <c r="P297" s="294"/>
      <c r="Q297" s="294"/>
      <c r="R297" s="294"/>
      <c r="S297" s="294"/>
      <c r="T297" s="294"/>
      <c r="U297" s="294"/>
      <c r="V297" s="294"/>
      <c r="W297" s="294"/>
    </row>
    <row r="298" spans="1:23">
      <c r="A298" s="294"/>
      <c r="B298" s="300"/>
      <c r="C298" s="300"/>
      <c r="D298" s="294"/>
      <c r="E298" s="294"/>
      <c r="F298" s="294"/>
      <c r="G298" s="294"/>
      <c r="H298" s="294"/>
      <c r="I298" s="294"/>
      <c r="J298" s="294"/>
      <c r="K298" s="294"/>
      <c r="L298" s="294"/>
      <c r="M298" s="294"/>
      <c r="N298" s="294"/>
      <c r="O298" s="294"/>
      <c r="P298" s="294"/>
      <c r="Q298" s="294"/>
      <c r="R298" s="294"/>
      <c r="S298" s="294"/>
      <c r="T298" s="294"/>
      <c r="U298" s="294"/>
      <c r="V298" s="294"/>
      <c r="W298" s="294"/>
    </row>
    <row r="299" spans="1:23">
      <c r="A299" s="294"/>
      <c r="B299" s="300"/>
      <c r="C299" s="300"/>
      <c r="D299" s="294"/>
      <c r="E299" s="294"/>
      <c r="F299" s="294"/>
      <c r="G299" s="294"/>
      <c r="H299" s="294"/>
      <c r="I299" s="294"/>
      <c r="J299" s="294"/>
      <c r="K299" s="294"/>
      <c r="L299" s="294"/>
      <c r="M299" s="294"/>
      <c r="N299" s="294"/>
      <c r="O299" s="294"/>
      <c r="P299" s="294"/>
      <c r="Q299" s="294"/>
      <c r="R299" s="294"/>
      <c r="S299" s="294"/>
      <c r="T299" s="294"/>
      <c r="U299" s="294"/>
      <c r="V299" s="294"/>
      <c r="W299" s="294"/>
    </row>
    <row r="300" spans="1:23">
      <c r="A300" s="294"/>
      <c r="B300" s="300"/>
      <c r="C300" s="300"/>
      <c r="D300" s="294"/>
      <c r="E300" s="294"/>
      <c r="F300" s="294"/>
      <c r="G300" s="294"/>
      <c r="H300" s="294"/>
      <c r="I300" s="294"/>
      <c r="J300" s="294"/>
      <c r="K300" s="294"/>
      <c r="L300" s="294"/>
      <c r="M300" s="294"/>
      <c r="N300" s="294"/>
      <c r="O300" s="294"/>
      <c r="P300" s="294"/>
      <c r="Q300" s="294"/>
      <c r="R300" s="294"/>
      <c r="S300" s="294"/>
      <c r="T300" s="294"/>
      <c r="U300" s="294"/>
      <c r="V300" s="294"/>
      <c r="W300" s="294"/>
    </row>
    <row r="301" spans="1:23">
      <c r="A301" s="294"/>
      <c r="B301" s="300"/>
      <c r="C301" s="300"/>
      <c r="D301" s="294"/>
      <c r="E301" s="294"/>
      <c r="F301" s="294"/>
      <c r="G301" s="294"/>
      <c r="H301" s="294"/>
      <c r="I301" s="294"/>
      <c r="J301" s="294"/>
      <c r="K301" s="294"/>
      <c r="L301" s="294"/>
      <c r="M301" s="294"/>
      <c r="N301" s="294"/>
      <c r="O301" s="294"/>
      <c r="P301" s="294"/>
      <c r="Q301" s="294"/>
      <c r="R301" s="294"/>
      <c r="S301" s="294"/>
      <c r="T301" s="294"/>
      <c r="U301" s="294"/>
      <c r="V301" s="294"/>
      <c r="W301" s="294"/>
    </row>
    <row r="302" spans="1:23">
      <c r="A302" s="294"/>
      <c r="B302" s="300"/>
      <c r="C302" s="300"/>
      <c r="D302" s="294"/>
      <c r="E302" s="294"/>
      <c r="F302" s="294"/>
      <c r="G302" s="294"/>
      <c r="H302" s="294"/>
      <c r="I302" s="294"/>
      <c r="J302" s="294"/>
      <c r="K302" s="294"/>
      <c r="L302" s="294"/>
      <c r="M302" s="294"/>
      <c r="N302" s="294"/>
      <c r="O302" s="294"/>
      <c r="P302" s="294"/>
      <c r="Q302" s="294"/>
      <c r="R302" s="294"/>
      <c r="S302" s="294"/>
      <c r="T302" s="294"/>
      <c r="U302" s="294"/>
      <c r="V302" s="294"/>
      <c r="W302" s="294"/>
    </row>
    <row r="303" spans="1:23">
      <c r="A303" s="294"/>
      <c r="B303" s="300"/>
      <c r="C303" s="300"/>
      <c r="D303" s="294"/>
      <c r="E303" s="294"/>
      <c r="F303" s="294"/>
      <c r="G303" s="294"/>
      <c r="H303" s="294"/>
      <c r="I303" s="294"/>
      <c r="J303" s="294"/>
      <c r="K303" s="294"/>
      <c r="L303" s="294"/>
      <c r="M303" s="294"/>
      <c r="N303" s="294"/>
      <c r="O303" s="294"/>
      <c r="P303" s="294"/>
      <c r="Q303" s="294"/>
      <c r="R303" s="294"/>
      <c r="S303" s="294"/>
      <c r="T303" s="294"/>
      <c r="U303" s="294"/>
      <c r="V303" s="294"/>
      <c r="W303" s="294"/>
    </row>
    <row r="304" spans="1:23">
      <c r="A304" s="294"/>
      <c r="B304" s="300"/>
      <c r="C304" s="300"/>
      <c r="D304" s="294"/>
      <c r="E304" s="294"/>
      <c r="F304" s="294"/>
      <c r="G304" s="294"/>
      <c r="H304" s="294"/>
      <c r="I304" s="294"/>
      <c r="J304" s="294"/>
      <c r="K304" s="294"/>
      <c r="L304" s="294"/>
      <c r="M304" s="294"/>
      <c r="N304" s="294"/>
      <c r="O304" s="294"/>
      <c r="P304" s="294"/>
      <c r="Q304" s="294"/>
      <c r="R304" s="294"/>
      <c r="S304" s="294"/>
      <c r="T304" s="294"/>
      <c r="U304" s="294"/>
      <c r="V304" s="294"/>
      <c r="W304" s="294"/>
    </row>
    <row r="305" spans="1:23">
      <c r="A305" s="294"/>
      <c r="B305" s="300"/>
      <c r="C305" s="300"/>
      <c r="D305" s="294"/>
      <c r="E305" s="294"/>
      <c r="F305" s="294"/>
      <c r="G305" s="294"/>
      <c r="H305" s="294"/>
      <c r="I305" s="294"/>
      <c r="J305" s="294"/>
      <c r="K305" s="294"/>
      <c r="L305" s="294"/>
      <c r="M305" s="294"/>
      <c r="N305" s="294"/>
      <c r="O305" s="294"/>
      <c r="P305" s="294"/>
      <c r="Q305" s="294"/>
      <c r="R305" s="294"/>
      <c r="S305" s="294"/>
      <c r="T305" s="294"/>
      <c r="U305" s="294"/>
      <c r="V305" s="294"/>
      <c r="W305" s="294"/>
    </row>
    <row r="306" spans="1:23">
      <c r="A306" s="294"/>
      <c r="B306" s="300"/>
      <c r="C306" s="300"/>
      <c r="D306" s="294"/>
      <c r="E306" s="294"/>
      <c r="F306" s="294"/>
      <c r="G306" s="294"/>
      <c r="H306" s="294"/>
      <c r="I306" s="294"/>
      <c r="J306" s="294"/>
      <c r="K306" s="294"/>
      <c r="L306" s="294"/>
      <c r="M306" s="294"/>
      <c r="N306" s="294"/>
      <c r="O306" s="294"/>
      <c r="P306" s="294"/>
      <c r="Q306" s="294"/>
      <c r="R306" s="294"/>
      <c r="S306" s="294"/>
      <c r="T306" s="294"/>
      <c r="U306" s="294"/>
      <c r="V306" s="294"/>
      <c r="W306" s="294"/>
    </row>
    <row r="307" spans="1:23">
      <c r="A307" s="294"/>
      <c r="B307" s="300"/>
      <c r="C307" s="300"/>
      <c r="D307" s="294"/>
      <c r="E307" s="294"/>
      <c r="F307" s="294"/>
      <c r="G307" s="294"/>
      <c r="H307" s="294"/>
      <c r="I307" s="294"/>
      <c r="J307" s="294"/>
      <c r="K307" s="294"/>
      <c r="L307" s="294"/>
      <c r="M307" s="294"/>
      <c r="N307" s="294"/>
      <c r="O307" s="294"/>
      <c r="P307" s="294"/>
      <c r="Q307" s="294"/>
      <c r="R307" s="294"/>
      <c r="S307" s="294"/>
      <c r="T307" s="294"/>
      <c r="U307" s="294"/>
      <c r="V307" s="294"/>
      <c r="W307" s="294"/>
    </row>
    <row r="308" spans="1:23">
      <c r="A308" s="294"/>
      <c r="B308" s="300"/>
      <c r="C308" s="300"/>
      <c r="D308" s="294"/>
      <c r="E308" s="294"/>
      <c r="F308" s="294"/>
      <c r="G308" s="294"/>
      <c r="H308" s="294"/>
      <c r="I308" s="294"/>
      <c r="J308" s="294"/>
      <c r="K308" s="294"/>
      <c r="L308" s="294"/>
      <c r="M308" s="294"/>
      <c r="N308" s="294"/>
      <c r="O308" s="294"/>
      <c r="P308" s="294"/>
      <c r="Q308" s="294"/>
      <c r="R308" s="294"/>
      <c r="S308" s="294"/>
      <c r="T308" s="294"/>
      <c r="U308" s="294"/>
      <c r="V308" s="294"/>
      <c r="W308" s="294"/>
    </row>
    <row r="309" spans="1:23">
      <c r="A309" s="294"/>
      <c r="B309" s="300"/>
      <c r="C309" s="300"/>
      <c r="D309" s="294"/>
      <c r="E309" s="294"/>
      <c r="F309" s="294"/>
      <c r="G309" s="294"/>
      <c r="H309" s="294"/>
      <c r="I309" s="294"/>
      <c r="J309" s="294"/>
      <c r="K309" s="294"/>
      <c r="L309" s="294"/>
      <c r="M309" s="294"/>
      <c r="N309" s="294"/>
      <c r="O309" s="294"/>
      <c r="P309" s="294"/>
      <c r="Q309" s="294"/>
      <c r="R309" s="294"/>
      <c r="S309" s="294"/>
      <c r="T309" s="294"/>
      <c r="U309" s="294"/>
      <c r="V309" s="294"/>
      <c r="W309" s="294"/>
    </row>
    <row r="310" spans="1:23">
      <c r="A310" s="294"/>
      <c r="B310" s="300"/>
      <c r="C310" s="300"/>
      <c r="D310" s="294"/>
      <c r="E310" s="294"/>
      <c r="F310" s="294"/>
      <c r="G310" s="294"/>
      <c r="H310" s="294"/>
      <c r="I310" s="294"/>
      <c r="J310" s="294"/>
      <c r="K310" s="294"/>
      <c r="L310" s="294"/>
      <c r="M310" s="294"/>
      <c r="N310" s="294"/>
      <c r="O310" s="294"/>
      <c r="P310" s="294"/>
      <c r="Q310" s="294"/>
      <c r="R310" s="294"/>
      <c r="S310" s="294"/>
      <c r="T310" s="294"/>
      <c r="U310" s="294"/>
      <c r="V310" s="294"/>
      <c r="W310" s="294"/>
    </row>
    <row r="311" spans="1:23">
      <c r="A311" s="294"/>
      <c r="B311" s="300"/>
      <c r="C311" s="300"/>
      <c r="D311" s="294"/>
      <c r="E311" s="294"/>
      <c r="F311" s="294"/>
      <c r="G311" s="294"/>
      <c r="H311" s="294"/>
      <c r="I311" s="294"/>
      <c r="J311" s="294"/>
      <c r="K311" s="294"/>
      <c r="L311" s="294"/>
      <c r="M311" s="294"/>
      <c r="N311" s="294"/>
      <c r="O311" s="294"/>
      <c r="P311" s="294"/>
      <c r="Q311" s="294"/>
      <c r="R311" s="294"/>
      <c r="S311" s="294"/>
      <c r="T311" s="294"/>
      <c r="U311" s="294"/>
      <c r="V311" s="294"/>
      <c r="W311" s="294"/>
    </row>
    <row r="312" spans="1:23">
      <c r="A312" s="294"/>
      <c r="B312" s="300"/>
      <c r="C312" s="300"/>
      <c r="D312" s="294"/>
      <c r="E312" s="294"/>
      <c r="F312" s="294"/>
      <c r="G312" s="294"/>
      <c r="H312" s="294"/>
      <c r="I312" s="294"/>
      <c r="J312" s="294"/>
      <c r="K312" s="294"/>
      <c r="L312" s="294"/>
      <c r="M312" s="294"/>
      <c r="N312" s="294"/>
      <c r="O312" s="294"/>
      <c r="P312" s="294"/>
      <c r="Q312" s="294"/>
      <c r="R312" s="294"/>
      <c r="S312" s="294"/>
      <c r="T312" s="294"/>
      <c r="U312" s="294"/>
      <c r="V312" s="294"/>
      <c r="W312" s="294"/>
    </row>
    <row r="313" spans="1:23">
      <c r="A313" s="294"/>
      <c r="B313" s="300"/>
      <c r="C313" s="300"/>
      <c r="D313" s="294"/>
      <c r="E313" s="294"/>
      <c r="F313" s="294"/>
      <c r="G313" s="294"/>
      <c r="H313" s="294"/>
      <c r="I313" s="294"/>
      <c r="J313" s="294"/>
      <c r="K313" s="294"/>
      <c r="L313" s="294"/>
      <c r="M313" s="294"/>
      <c r="N313" s="294"/>
      <c r="O313" s="294"/>
      <c r="P313" s="294"/>
      <c r="Q313" s="294"/>
      <c r="R313" s="294"/>
      <c r="S313" s="294"/>
      <c r="T313" s="294"/>
      <c r="U313" s="294"/>
      <c r="V313" s="294"/>
      <c r="W313" s="294"/>
    </row>
    <row r="314" spans="1:23">
      <c r="A314" s="294"/>
      <c r="B314" s="300"/>
      <c r="C314" s="300"/>
      <c r="D314" s="294"/>
      <c r="E314" s="294"/>
      <c r="F314" s="294"/>
      <c r="G314" s="294"/>
      <c r="H314" s="294"/>
      <c r="I314" s="294"/>
      <c r="J314" s="294"/>
      <c r="K314" s="294"/>
      <c r="L314" s="294"/>
      <c r="M314" s="294"/>
      <c r="N314" s="294"/>
      <c r="O314" s="294"/>
      <c r="P314" s="294"/>
      <c r="Q314" s="294"/>
      <c r="R314" s="294"/>
      <c r="S314" s="294"/>
      <c r="T314" s="294"/>
      <c r="U314" s="294"/>
      <c r="V314" s="294"/>
      <c r="W314" s="294"/>
    </row>
    <row r="315" spans="1:23">
      <c r="A315" s="294"/>
      <c r="B315" s="300"/>
      <c r="C315" s="300"/>
      <c r="D315" s="294"/>
      <c r="E315" s="294"/>
      <c r="F315" s="294"/>
      <c r="G315" s="294"/>
      <c r="H315" s="294"/>
      <c r="I315" s="294"/>
      <c r="J315" s="294"/>
      <c r="K315" s="294"/>
      <c r="L315" s="294"/>
      <c r="M315" s="294"/>
      <c r="N315" s="294"/>
      <c r="O315" s="294"/>
      <c r="P315" s="294"/>
      <c r="Q315" s="294"/>
      <c r="R315" s="294"/>
      <c r="S315" s="294"/>
      <c r="T315" s="294"/>
      <c r="U315" s="294"/>
      <c r="V315" s="294"/>
      <c r="W315" s="294"/>
    </row>
    <row r="316" spans="1:23">
      <c r="A316" s="294"/>
      <c r="B316" s="300"/>
      <c r="C316" s="300"/>
      <c r="D316" s="294"/>
      <c r="E316" s="294"/>
      <c r="F316" s="294"/>
      <c r="G316" s="294"/>
      <c r="H316" s="294"/>
      <c r="I316" s="294"/>
      <c r="J316" s="294"/>
      <c r="K316" s="294"/>
      <c r="L316" s="294"/>
      <c r="M316" s="294"/>
      <c r="N316" s="294"/>
      <c r="O316" s="294"/>
      <c r="P316" s="294"/>
      <c r="Q316" s="294"/>
      <c r="R316" s="294"/>
      <c r="S316" s="294"/>
      <c r="T316" s="294"/>
      <c r="U316" s="294"/>
      <c r="V316" s="294"/>
      <c r="W316" s="294"/>
    </row>
    <row r="317" spans="1:23">
      <c r="A317" s="294"/>
      <c r="B317" s="300"/>
      <c r="C317" s="300"/>
      <c r="D317" s="294"/>
      <c r="E317" s="294"/>
      <c r="F317" s="294"/>
      <c r="G317" s="294"/>
      <c r="H317" s="294"/>
      <c r="I317" s="294"/>
      <c r="J317" s="294"/>
      <c r="K317" s="294"/>
      <c r="L317" s="294"/>
      <c r="M317" s="294"/>
      <c r="N317" s="294"/>
      <c r="O317" s="294"/>
      <c r="P317" s="294"/>
      <c r="Q317" s="294"/>
      <c r="R317" s="294"/>
      <c r="S317" s="294"/>
      <c r="T317" s="294"/>
      <c r="U317" s="294"/>
      <c r="V317" s="294"/>
      <c r="W317" s="294"/>
    </row>
    <row r="318" spans="1:23">
      <c r="A318" s="294"/>
      <c r="B318" s="300"/>
      <c r="C318" s="300"/>
      <c r="D318" s="294"/>
      <c r="E318" s="294"/>
      <c r="F318" s="294"/>
      <c r="G318" s="294"/>
      <c r="H318" s="294"/>
      <c r="I318" s="294"/>
      <c r="J318" s="294"/>
      <c r="K318" s="294"/>
      <c r="L318" s="294"/>
      <c r="M318" s="294"/>
      <c r="N318" s="294"/>
      <c r="O318" s="294"/>
      <c r="P318" s="294"/>
      <c r="Q318" s="294"/>
      <c r="R318" s="294"/>
      <c r="S318" s="294"/>
      <c r="T318" s="294"/>
      <c r="U318" s="294"/>
      <c r="V318" s="294"/>
      <c r="W318" s="294"/>
    </row>
    <row r="319" spans="1:23">
      <c r="A319" s="294"/>
      <c r="B319" s="300"/>
      <c r="C319" s="300"/>
      <c r="D319" s="294"/>
      <c r="E319" s="294"/>
      <c r="F319" s="294"/>
      <c r="G319" s="294"/>
      <c r="H319" s="294"/>
      <c r="I319" s="294"/>
      <c r="J319" s="294"/>
      <c r="K319" s="294"/>
      <c r="L319" s="294"/>
      <c r="M319" s="294"/>
      <c r="N319" s="294"/>
      <c r="O319" s="294"/>
      <c r="P319" s="294"/>
      <c r="Q319" s="294"/>
      <c r="R319" s="294"/>
      <c r="S319" s="294"/>
      <c r="T319" s="294"/>
      <c r="U319" s="294"/>
      <c r="V319" s="294"/>
      <c r="W319" s="294"/>
    </row>
    <row r="320" spans="1:23">
      <c r="A320" s="294"/>
      <c r="B320" s="300"/>
      <c r="C320" s="300"/>
      <c r="D320" s="294"/>
      <c r="E320" s="294"/>
      <c r="F320" s="294"/>
      <c r="G320" s="294"/>
      <c r="H320" s="294"/>
      <c r="I320" s="294"/>
      <c r="J320" s="294"/>
      <c r="K320" s="294"/>
      <c r="L320" s="294"/>
      <c r="M320" s="294"/>
      <c r="N320" s="294"/>
      <c r="O320" s="294"/>
      <c r="P320" s="294"/>
      <c r="Q320" s="294"/>
      <c r="R320" s="294"/>
      <c r="S320" s="294"/>
      <c r="T320" s="294"/>
      <c r="U320" s="294"/>
      <c r="V320" s="294"/>
      <c r="W320" s="294"/>
    </row>
    <row r="321" spans="1:23">
      <c r="A321" s="294"/>
      <c r="B321" s="300"/>
      <c r="C321" s="300"/>
      <c r="D321" s="294"/>
      <c r="E321" s="294"/>
      <c r="F321" s="294"/>
      <c r="G321" s="294"/>
      <c r="H321" s="294"/>
      <c r="I321" s="294"/>
      <c r="J321" s="294"/>
      <c r="K321" s="294"/>
      <c r="L321" s="294"/>
      <c r="M321" s="294"/>
      <c r="N321" s="294"/>
      <c r="O321" s="294"/>
      <c r="P321" s="294"/>
      <c r="Q321" s="294"/>
      <c r="R321" s="294"/>
      <c r="S321" s="294"/>
      <c r="T321" s="294"/>
      <c r="U321" s="294"/>
      <c r="V321" s="294"/>
      <c r="W321" s="294"/>
    </row>
    <row r="322" spans="1:23">
      <c r="A322" s="294"/>
      <c r="B322" s="300"/>
      <c r="C322" s="300"/>
      <c r="D322" s="294"/>
      <c r="E322" s="294"/>
      <c r="F322" s="294"/>
      <c r="G322" s="294"/>
      <c r="H322" s="294"/>
      <c r="I322" s="294"/>
      <c r="J322" s="294"/>
      <c r="K322" s="294"/>
      <c r="L322" s="294"/>
      <c r="M322" s="294"/>
      <c r="N322" s="294"/>
      <c r="O322" s="294"/>
      <c r="P322" s="294"/>
      <c r="Q322" s="294"/>
      <c r="R322" s="294"/>
      <c r="S322" s="294"/>
      <c r="T322" s="294"/>
      <c r="U322" s="294"/>
      <c r="V322" s="294"/>
      <c r="W322" s="294"/>
    </row>
    <row r="323" spans="1:23">
      <c r="A323" s="294"/>
      <c r="B323" s="300"/>
      <c r="C323" s="300"/>
      <c r="D323" s="294"/>
      <c r="E323" s="294"/>
      <c r="F323" s="294"/>
      <c r="G323" s="294"/>
      <c r="H323" s="294"/>
      <c r="I323" s="294"/>
      <c r="J323" s="294"/>
      <c r="K323" s="294"/>
      <c r="L323" s="294"/>
      <c r="M323" s="294"/>
      <c r="N323" s="294"/>
      <c r="O323" s="294"/>
      <c r="P323" s="294"/>
      <c r="Q323" s="294"/>
      <c r="R323" s="294"/>
      <c r="S323" s="294"/>
      <c r="T323" s="294"/>
      <c r="U323" s="294"/>
      <c r="V323" s="294"/>
      <c r="W323" s="294"/>
    </row>
    <row r="324" spans="1:23">
      <c r="A324" s="294"/>
      <c r="B324" s="300"/>
      <c r="C324" s="300"/>
      <c r="D324" s="294"/>
      <c r="E324" s="294"/>
      <c r="F324" s="294"/>
      <c r="G324" s="294"/>
      <c r="H324" s="294"/>
      <c r="I324" s="294"/>
      <c r="J324" s="294"/>
      <c r="K324" s="294"/>
      <c r="L324" s="294"/>
      <c r="M324" s="294"/>
      <c r="N324" s="294"/>
      <c r="O324" s="294"/>
      <c r="P324" s="294"/>
      <c r="Q324" s="294"/>
      <c r="R324" s="294"/>
      <c r="S324" s="294"/>
      <c r="T324" s="294"/>
      <c r="U324" s="294"/>
      <c r="V324" s="294"/>
      <c r="W324" s="294"/>
    </row>
    <row r="325" spans="1:23">
      <c r="A325" s="294"/>
      <c r="B325" s="300"/>
      <c r="C325" s="300"/>
      <c r="D325" s="294"/>
      <c r="E325" s="294"/>
      <c r="F325" s="294"/>
      <c r="G325" s="294"/>
      <c r="H325" s="294"/>
      <c r="I325" s="294"/>
      <c r="J325" s="294"/>
      <c r="K325" s="294"/>
      <c r="L325" s="294"/>
      <c r="M325" s="294"/>
      <c r="N325" s="294"/>
      <c r="O325" s="294"/>
      <c r="P325" s="294"/>
      <c r="Q325" s="294"/>
      <c r="R325" s="294"/>
      <c r="S325" s="294"/>
      <c r="T325" s="294"/>
      <c r="U325" s="294"/>
      <c r="V325" s="294"/>
      <c r="W325" s="294"/>
    </row>
    <row r="326" spans="1:23">
      <c r="A326" s="294"/>
      <c r="B326" s="300"/>
      <c r="C326" s="300"/>
      <c r="D326" s="294"/>
      <c r="E326" s="294"/>
      <c r="F326" s="294"/>
      <c r="G326" s="294"/>
      <c r="H326" s="294"/>
      <c r="I326" s="294"/>
      <c r="J326" s="294"/>
      <c r="K326" s="294"/>
      <c r="L326" s="294"/>
      <c r="M326" s="294"/>
      <c r="N326" s="294"/>
      <c r="O326" s="294"/>
      <c r="P326" s="294"/>
      <c r="Q326" s="294"/>
      <c r="R326" s="294"/>
      <c r="S326" s="294"/>
      <c r="T326" s="294"/>
      <c r="U326" s="294"/>
      <c r="V326" s="294"/>
      <c r="W326" s="294"/>
    </row>
    <row r="327" spans="1:23">
      <c r="A327" s="294"/>
      <c r="B327" s="300"/>
      <c r="C327" s="300"/>
      <c r="D327" s="294"/>
      <c r="E327" s="294"/>
      <c r="F327" s="294"/>
      <c r="G327" s="294"/>
      <c r="H327" s="294"/>
      <c r="I327" s="294"/>
      <c r="J327" s="294"/>
      <c r="K327" s="294"/>
      <c r="L327" s="294"/>
      <c r="M327" s="294"/>
      <c r="N327" s="294"/>
      <c r="O327" s="294"/>
      <c r="P327" s="294"/>
      <c r="Q327" s="294"/>
      <c r="R327" s="294"/>
      <c r="S327" s="294"/>
      <c r="T327" s="294"/>
      <c r="U327" s="294"/>
      <c r="V327" s="294"/>
      <c r="W327" s="294"/>
    </row>
    <row r="328" spans="1:23">
      <c r="A328" s="294"/>
      <c r="B328" s="300"/>
      <c r="C328" s="300"/>
      <c r="D328" s="294"/>
      <c r="E328" s="294"/>
      <c r="F328" s="294"/>
      <c r="G328" s="294"/>
      <c r="H328" s="294"/>
      <c r="I328" s="294"/>
      <c r="J328" s="294"/>
      <c r="K328" s="294"/>
      <c r="L328" s="294"/>
      <c r="M328" s="294"/>
      <c r="N328" s="294"/>
      <c r="O328" s="294"/>
      <c r="P328" s="294"/>
      <c r="Q328" s="294"/>
      <c r="R328" s="294"/>
      <c r="S328" s="294"/>
      <c r="T328" s="294"/>
      <c r="U328" s="294"/>
      <c r="V328" s="294"/>
      <c r="W328" s="294"/>
    </row>
    <row r="329" spans="1:23">
      <c r="A329" s="294"/>
      <c r="B329" s="300"/>
      <c r="C329" s="300"/>
      <c r="D329" s="294"/>
      <c r="E329" s="294"/>
      <c r="F329" s="294"/>
      <c r="G329" s="294"/>
      <c r="H329" s="294"/>
      <c r="I329" s="294"/>
      <c r="J329" s="294"/>
      <c r="K329" s="294"/>
      <c r="L329" s="294"/>
      <c r="M329" s="294"/>
      <c r="N329" s="294"/>
      <c r="O329" s="294"/>
      <c r="P329" s="294"/>
      <c r="Q329" s="294"/>
      <c r="R329" s="294"/>
      <c r="S329" s="294"/>
      <c r="T329" s="294"/>
      <c r="U329" s="294"/>
      <c r="V329" s="294"/>
      <c r="W329" s="294"/>
    </row>
    <row r="330" spans="1:23">
      <c r="A330" s="294"/>
      <c r="B330" s="300"/>
      <c r="C330" s="300"/>
      <c r="D330" s="294"/>
      <c r="E330" s="294"/>
      <c r="F330" s="294"/>
      <c r="G330" s="294"/>
      <c r="H330" s="294"/>
      <c r="I330" s="294"/>
      <c r="J330" s="294"/>
      <c r="K330" s="294"/>
      <c r="L330" s="294"/>
      <c r="M330" s="294"/>
      <c r="N330" s="294"/>
      <c r="O330" s="294"/>
      <c r="P330" s="294"/>
      <c r="Q330" s="294"/>
      <c r="R330" s="294"/>
      <c r="S330" s="294"/>
      <c r="T330" s="294"/>
      <c r="U330" s="294"/>
      <c r="V330" s="294"/>
      <c r="W330" s="294"/>
    </row>
    <row r="331" spans="1:23">
      <c r="A331" s="294"/>
      <c r="B331" s="300"/>
      <c r="C331" s="300"/>
      <c r="D331" s="294"/>
      <c r="E331" s="294"/>
      <c r="F331" s="294"/>
      <c r="G331" s="294"/>
      <c r="H331" s="294"/>
      <c r="I331" s="294"/>
      <c r="J331" s="294"/>
      <c r="K331" s="294"/>
      <c r="L331" s="294"/>
      <c r="M331" s="294"/>
      <c r="N331" s="294"/>
      <c r="O331" s="294"/>
      <c r="P331" s="294"/>
      <c r="Q331" s="294"/>
      <c r="R331" s="294"/>
      <c r="S331" s="294"/>
      <c r="T331" s="294"/>
      <c r="U331" s="294"/>
      <c r="V331" s="294"/>
      <c r="W331" s="294"/>
    </row>
    <row r="332" spans="1:23">
      <c r="A332" s="294"/>
      <c r="B332" s="300"/>
      <c r="C332" s="300"/>
      <c r="D332" s="294"/>
      <c r="E332" s="294"/>
      <c r="F332" s="294"/>
      <c r="G332" s="294"/>
      <c r="H332" s="294"/>
      <c r="I332" s="294"/>
      <c r="J332" s="294"/>
      <c r="K332" s="294"/>
      <c r="L332" s="294"/>
      <c r="M332" s="294"/>
      <c r="N332" s="294"/>
      <c r="O332" s="294"/>
      <c r="P332" s="294"/>
      <c r="Q332" s="294"/>
      <c r="R332" s="294"/>
      <c r="S332" s="294"/>
      <c r="T332" s="294"/>
      <c r="U332" s="294"/>
      <c r="V332" s="294"/>
      <c r="W332" s="294"/>
    </row>
    <row r="333" spans="1:23">
      <c r="A333" s="294"/>
      <c r="B333" s="300"/>
      <c r="C333" s="300"/>
      <c r="D333" s="294"/>
      <c r="E333" s="294"/>
      <c r="F333" s="294"/>
      <c r="G333" s="294"/>
      <c r="H333" s="294"/>
      <c r="I333" s="294"/>
      <c r="J333" s="294"/>
      <c r="K333" s="294"/>
      <c r="L333" s="294"/>
      <c r="M333" s="294"/>
      <c r="N333" s="294"/>
      <c r="O333" s="294"/>
      <c r="P333" s="294"/>
      <c r="Q333" s="294"/>
      <c r="R333" s="294"/>
      <c r="S333" s="294"/>
      <c r="T333" s="294"/>
      <c r="U333" s="294"/>
      <c r="V333" s="294"/>
      <c r="W333" s="294"/>
    </row>
    <row r="334" spans="1:23">
      <c r="A334" s="294"/>
      <c r="B334" s="300"/>
      <c r="C334" s="300"/>
      <c r="D334" s="294"/>
      <c r="E334" s="294"/>
      <c r="F334" s="294"/>
      <c r="G334" s="294"/>
      <c r="H334" s="294"/>
      <c r="I334" s="294"/>
      <c r="J334" s="294"/>
      <c r="K334" s="294"/>
      <c r="L334" s="294"/>
      <c r="M334" s="294"/>
      <c r="N334" s="294"/>
      <c r="O334" s="294"/>
      <c r="P334" s="294"/>
      <c r="Q334" s="294"/>
      <c r="R334" s="294"/>
      <c r="S334" s="294"/>
      <c r="T334" s="294"/>
      <c r="U334" s="294"/>
      <c r="V334" s="294"/>
      <c r="W334" s="294"/>
    </row>
    <row r="335" spans="1:23">
      <c r="A335" s="294"/>
      <c r="B335" s="300"/>
      <c r="C335" s="300"/>
      <c r="D335" s="294"/>
      <c r="E335" s="294"/>
      <c r="F335" s="294"/>
      <c r="G335" s="294"/>
      <c r="H335" s="294"/>
      <c r="I335" s="294"/>
      <c r="J335" s="294"/>
      <c r="K335" s="294"/>
      <c r="L335" s="294"/>
      <c r="M335" s="294"/>
      <c r="N335" s="294"/>
      <c r="O335" s="294"/>
      <c r="P335" s="294"/>
      <c r="Q335" s="294"/>
      <c r="R335" s="294"/>
      <c r="S335" s="294"/>
      <c r="T335" s="294"/>
      <c r="U335" s="294"/>
      <c r="V335" s="294"/>
      <c r="W335" s="294"/>
    </row>
    <row r="336" spans="1:23">
      <c r="A336" s="294"/>
      <c r="B336" s="300"/>
      <c r="C336" s="300"/>
      <c r="D336" s="294"/>
      <c r="E336" s="294"/>
      <c r="F336" s="294"/>
      <c r="G336" s="294"/>
      <c r="H336" s="294"/>
      <c r="I336" s="294"/>
      <c r="J336" s="294"/>
      <c r="K336" s="294"/>
      <c r="L336" s="294"/>
      <c r="M336" s="294"/>
      <c r="N336" s="294"/>
      <c r="O336" s="294"/>
      <c r="P336" s="294"/>
      <c r="Q336" s="294"/>
      <c r="R336" s="294"/>
      <c r="S336" s="294"/>
      <c r="T336" s="294"/>
      <c r="U336" s="294"/>
      <c r="V336" s="294"/>
      <c r="W336" s="294"/>
    </row>
    <row r="337" spans="1:23">
      <c r="A337" s="294"/>
      <c r="B337" s="300"/>
      <c r="C337" s="300"/>
      <c r="D337" s="294"/>
      <c r="E337" s="294"/>
      <c r="F337" s="294"/>
      <c r="G337" s="294"/>
      <c r="H337" s="294"/>
      <c r="I337" s="294"/>
      <c r="J337" s="294"/>
      <c r="K337" s="294"/>
      <c r="L337" s="294"/>
      <c r="M337" s="294"/>
      <c r="N337" s="294"/>
      <c r="O337" s="294"/>
      <c r="P337" s="294"/>
      <c r="Q337" s="294"/>
      <c r="R337" s="294"/>
      <c r="S337" s="294"/>
      <c r="T337" s="294"/>
      <c r="U337" s="294"/>
      <c r="V337" s="294"/>
      <c r="W337" s="294"/>
    </row>
    <row r="338" spans="1:23">
      <c r="A338" s="294"/>
      <c r="B338" s="300"/>
      <c r="C338" s="300"/>
      <c r="D338" s="294"/>
      <c r="E338" s="294"/>
      <c r="F338" s="294"/>
      <c r="G338" s="294"/>
      <c r="H338" s="294"/>
      <c r="I338" s="294"/>
      <c r="J338" s="294"/>
      <c r="K338" s="294"/>
      <c r="L338" s="294"/>
      <c r="M338" s="294"/>
      <c r="N338" s="294"/>
      <c r="O338" s="294"/>
      <c r="P338" s="294"/>
      <c r="Q338" s="294"/>
      <c r="R338" s="294"/>
      <c r="S338" s="294"/>
      <c r="T338" s="294"/>
      <c r="U338" s="294"/>
      <c r="V338" s="294"/>
      <c r="W338" s="294"/>
    </row>
    <row r="339" spans="1:23">
      <c r="A339" s="294"/>
      <c r="B339" s="300"/>
      <c r="C339" s="300"/>
      <c r="D339" s="294"/>
      <c r="E339" s="294"/>
      <c r="F339" s="294"/>
      <c r="G339" s="294"/>
      <c r="H339" s="294"/>
      <c r="I339" s="294"/>
      <c r="J339" s="294"/>
      <c r="K339" s="294"/>
      <c r="L339" s="294"/>
      <c r="M339" s="294"/>
      <c r="N339" s="294"/>
      <c r="O339" s="294"/>
      <c r="P339" s="294"/>
      <c r="Q339" s="294"/>
      <c r="R339" s="294"/>
      <c r="S339" s="294"/>
      <c r="T339" s="294"/>
      <c r="U339" s="294"/>
      <c r="V339" s="294"/>
      <c r="W339" s="294"/>
    </row>
    <row r="340" spans="1:23">
      <c r="A340" s="294"/>
      <c r="B340" s="300"/>
      <c r="C340" s="300"/>
      <c r="D340" s="294"/>
      <c r="E340" s="294"/>
      <c r="F340" s="294"/>
      <c r="G340" s="294"/>
      <c r="H340" s="294"/>
      <c r="I340" s="294"/>
      <c r="J340" s="294"/>
      <c r="K340" s="294"/>
      <c r="L340" s="294"/>
      <c r="M340" s="294"/>
      <c r="N340" s="294"/>
      <c r="O340" s="294"/>
      <c r="P340" s="294"/>
      <c r="Q340" s="294"/>
      <c r="R340" s="294"/>
      <c r="S340" s="294"/>
      <c r="T340" s="294"/>
      <c r="U340" s="294"/>
      <c r="V340" s="294"/>
      <c r="W340" s="294"/>
    </row>
    <row r="341" spans="1:23">
      <c r="A341" s="294"/>
      <c r="B341" s="300"/>
      <c r="C341" s="300"/>
      <c r="D341" s="294"/>
      <c r="E341" s="294"/>
      <c r="F341" s="294"/>
      <c r="G341" s="294"/>
      <c r="H341" s="294"/>
      <c r="I341" s="294"/>
      <c r="J341" s="294"/>
      <c r="K341" s="294"/>
      <c r="L341" s="294"/>
      <c r="M341" s="294"/>
      <c r="N341" s="294"/>
      <c r="O341" s="294"/>
      <c r="P341" s="294"/>
      <c r="Q341" s="294"/>
      <c r="R341" s="294"/>
      <c r="S341" s="294"/>
      <c r="T341" s="294"/>
      <c r="U341" s="294"/>
      <c r="V341" s="294"/>
      <c r="W341" s="294"/>
    </row>
    <row r="342" spans="1:23">
      <c r="A342" s="294"/>
      <c r="B342" s="300"/>
      <c r="C342" s="300"/>
      <c r="D342" s="294"/>
      <c r="E342" s="294"/>
      <c r="F342" s="294"/>
      <c r="G342" s="294"/>
      <c r="H342" s="294"/>
      <c r="I342" s="294"/>
      <c r="J342" s="294"/>
      <c r="K342" s="294"/>
      <c r="L342" s="294"/>
      <c r="M342" s="294"/>
      <c r="N342" s="294"/>
      <c r="O342" s="294"/>
      <c r="P342" s="294"/>
      <c r="Q342" s="294"/>
      <c r="R342" s="294"/>
      <c r="S342" s="294"/>
      <c r="T342" s="294"/>
      <c r="U342" s="294"/>
      <c r="V342" s="294"/>
      <c r="W342" s="294"/>
    </row>
    <row r="343" spans="1:23">
      <c r="A343" s="294"/>
      <c r="B343" s="300"/>
      <c r="C343" s="300"/>
      <c r="D343" s="294"/>
      <c r="E343" s="294"/>
      <c r="F343" s="294"/>
      <c r="G343" s="294"/>
      <c r="H343" s="294"/>
      <c r="I343" s="294"/>
      <c r="J343" s="294"/>
      <c r="K343" s="294"/>
      <c r="L343" s="294"/>
      <c r="M343" s="294"/>
      <c r="N343" s="294"/>
      <c r="O343" s="294"/>
      <c r="P343" s="294"/>
      <c r="Q343" s="294"/>
      <c r="R343" s="294"/>
      <c r="S343" s="294"/>
      <c r="T343" s="294"/>
      <c r="U343" s="294"/>
      <c r="V343" s="294"/>
      <c r="W343" s="294"/>
    </row>
    <row r="344" spans="1:23">
      <c r="A344" s="294"/>
      <c r="B344" s="300"/>
      <c r="C344" s="300"/>
      <c r="D344" s="294"/>
      <c r="E344" s="294"/>
      <c r="F344" s="294"/>
      <c r="G344" s="294"/>
      <c r="H344" s="294"/>
      <c r="I344" s="294"/>
      <c r="J344" s="294"/>
      <c r="K344" s="294"/>
      <c r="L344" s="294"/>
      <c r="M344" s="294"/>
      <c r="N344" s="294"/>
      <c r="O344" s="294"/>
      <c r="P344" s="294"/>
      <c r="Q344" s="294"/>
      <c r="R344" s="294"/>
      <c r="S344" s="294"/>
      <c r="T344" s="294"/>
      <c r="U344" s="294"/>
      <c r="V344" s="294"/>
      <c r="W344" s="294"/>
    </row>
    <row r="345" spans="1:23">
      <c r="A345" s="294"/>
      <c r="B345" s="300"/>
      <c r="C345" s="300"/>
      <c r="D345" s="294"/>
      <c r="E345" s="294"/>
      <c r="F345" s="294"/>
      <c r="G345" s="294"/>
      <c r="H345" s="294"/>
      <c r="I345" s="294"/>
      <c r="J345" s="294"/>
      <c r="K345" s="294"/>
      <c r="L345" s="294"/>
      <c r="M345" s="294"/>
      <c r="N345" s="294"/>
      <c r="O345" s="294"/>
      <c r="P345" s="294"/>
      <c r="Q345" s="294"/>
      <c r="R345" s="294"/>
      <c r="S345" s="294"/>
      <c r="T345" s="294"/>
      <c r="U345" s="294"/>
      <c r="V345" s="294"/>
      <c r="W345" s="294"/>
    </row>
    <row r="346" spans="1:23">
      <c r="A346" s="294"/>
      <c r="B346" s="300"/>
      <c r="C346" s="300"/>
      <c r="D346" s="294"/>
      <c r="E346" s="294"/>
      <c r="F346" s="294"/>
      <c r="G346" s="294"/>
      <c r="H346" s="294"/>
      <c r="I346" s="294"/>
      <c r="J346" s="294"/>
      <c r="K346" s="294"/>
      <c r="L346" s="294"/>
      <c r="M346" s="294"/>
      <c r="N346" s="294"/>
      <c r="O346" s="294"/>
      <c r="P346" s="294"/>
      <c r="Q346" s="294"/>
      <c r="R346" s="294"/>
      <c r="S346" s="294"/>
      <c r="T346" s="294"/>
      <c r="U346" s="294"/>
      <c r="V346" s="294"/>
      <c r="W346" s="294"/>
    </row>
    <row r="347" spans="1:23">
      <c r="A347" s="294"/>
      <c r="B347" s="300"/>
      <c r="C347" s="300"/>
      <c r="D347" s="294"/>
      <c r="E347" s="294"/>
      <c r="F347" s="294"/>
      <c r="G347" s="294"/>
      <c r="H347" s="294"/>
      <c r="I347" s="294"/>
      <c r="J347" s="294"/>
      <c r="K347" s="294"/>
      <c r="L347" s="294"/>
      <c r="M347" s="294"/>
      <c r="N347" s="294"/>
      <c r="O347" s="294"/>
      <c r="P347" s="294"/>
      <c r="Q347" s="294"/>
      <c r="R347" s="294"/>
      <c r="S347" s="294"/>
      <c r="T347" s="294"/>
      <c r="U347" s="294"/>
      <c r="V347" s="294"/>
      <c r="W347" s="294"/>
    </row>
    <row r="348" spans="1:23">
      <c r="A348" s="294"/>
      <c r="B348" s="300"/>
      <c r="C348" s="300"/>
      <c r="D348" s="294"/>
      <c r="E348" s="294"/>
      <c r="F348" s="294"/>
      <c r="G348" s="294"/>
      <c r="H348" s="294"/>
      <c r="I348" s="294"/>
      <c r="J348" s="294"/>
      <c r="K348" s="294"/>
      <c r="L348" s="294"/>
      <c r="M348" s="294"/>
      <c r="N348" s="294"/>
      <c r="O348" s="294"/>
      <c r="P348" s="294"/>
      <c r="Q348" s="294"/>
      <c r="R348" s="294"/>
      <c r="S348" s="294"/>
      <c r="T348" s="294"/>
      <c r="U348" s="294"/>
      <c r="V348" s="294"/>
      <c r="W348" s="294"/>
    </row>
    <row r="349" spans="1:23">
      <c r="A349" s="294"/>
      <c r="B349" s="300"/>
      <c r="C349" s="300"/>
      <c r="D349" s="294"/>
      <c r="E349" s="294"/>
      <c r="F349" s="294"/>
      <c r="G349" s="294"/>
      <c r="H349" s="294"/>
      <c r="I349" s="294"/>
      <c r="J349" s="294"/>
      <c r="K349" s="294"/>
      <c r="L349" s="294"/>
      <c r="M349" s="294"/>
      <c r="N349" s="294"/>
      <c r="O349" s="294"/>
      <c r="P349" s="294"/>
      <c r="Q349" s="294"/>
      <c r="R349" s="294"/>
      <c r="S349" s="294"/>
      <c r="T349" s="294"/>
      <c r="U349" s="294"/>
      <c r="V349" s="294"/>
      <c r="W349" s="294"/>
    </row>
    <row r="350" spans="1:23">
      <c r="A350" s="294"/>
      <c r="B350" s="300"/>
      <c r="C350" s="300"/>
      <c r="D350" s="294"/>
      <c r="E350" s="294"/>
      <c r="F350" s="294"/>
      <c r="G350" s="294"/>
      <c r="H350" s="294"/>
      <c r="I350" s="294"/>
      <c r="J350" s="294"/>
      <c r="K350" s="294"/>
      <c r="L350" s="294"/>
      <c r="M350" s="294"/>
      <c r="N350" s="294"/>
      <c r="O350" s="294"/>
      <c r="P350" s="294"/>
      <c r="Q350" s="294"/>
      <c r="R350" s="294"/>
      <c r="S350" s="294"/>
      <c r="T350" s="294"/>
      <c r="U350" s="294"/>
      <c r="V350" s="294"/>
      <c r="W350" s="294"/>
    </row>
    <row r="351" spans="1:23">
      <c r="A351" s="294"/>
      <c r="B351" s="300"/>
      <c r="C351" s="300"/>
      <c r="D351" s="294"/>
      <c r="E351" s="294"/>
      <c r="F351" s="294"/>
      <c r="G351" s="294"/>
      <c r="H351" s="294"/>
      <c r="I351" s="294"/>
      <c r="J351" s="294"/>
      <c r="K351" s="294"/>
      <c r="L351" s="294"/>
      <c r="M351" s="294"/>
      <c r="N351" s="294"/>
      <c r="O351" s="294"/>
      <c r="P351" s="294"/>
      <c r="Q351" s="294"/>
      <c r="R351" s="294"/>
      <c r="S351" s="294"/>
      <c r="T351" s="294"/>
      <c r="U351" s="294"/>
      <c r="V351" s="294"/>
      <c r="W351" s="294"/>
    </row>
    <row r="352" spans="1:23">
      <c r="A352" s="294"/>
      <c r="B352" s="300"/>
      <c r="C352" s="300"/>
      <c r="D352" s="294"/>
      <c r="E352" s="294"/>
      <c r="F352" s="294"/>
      <c r="G352" s="294"/>
      <c r="H352" s="294"/>
      <c r="I352" s="294"/>
      <c r="J352" s="294"/>
      <c r="K352" s="294"/>
      <c r="L352" s="294"/>
      <c r="M352" s="294"/>
      <c r="N352" s="294"/>
      <c r="O352" s="294"/>
      <c r="P352" s="294"/>
      <c r="Q352" s="294"/>
      <c r="R352" s="294"/>
      <c r="S352" s="294"/>
      <c r="T352" s="294"/>
      <c r="U352" s="294"/>
      <c r="V352" s="294"/>
      <c r="W352" s="294"/>
    </row>
    <row r="353" spans="1:23">
      <c r="A353" s="294"/>
      <c r="B353" s="300"/>
      <c r="C353" s="300"/>
      <c r="D353" s="294"/>
      <c r="E353" s="294"/>
      <c r="F353" s="294"/>
      <c r="G353" s="294"/>
      <c r="H353" s="294"/>
      <c r="I353" s="294"/>
      <c r="J353" s="294"/>
      <c r="K353" s="294"/>
      <c r="L353" s="294"/>
      <c r="M353" s="294"/>
      <c r="N353" s="294"/>
      <c r="O353" s="294"/>
      <c r="P353" s="294"/>
      <c r="Q353" s="294"/>
      <c r="R353" s="294"/>
      <c r="S353" s="294"/>
      <c r="T353" s="294"/>
      <c r="U353" s="294"/>
      <c r="V353" s="294"/>
      <c r="W353" s="294"/>
    </row>
    <row r="354" spans="1:23">
      <c r="A354" s="294"/>
      <c r="B354" s="300"/>
      <c r="C354" s="300"/>
      <c r="D354" s="294"/>
      <c r="E354" s="294"/>
      <c r="F354" s="294"/>
      <c r="G354" s="294"/>
      <c r="H354" s="294"/>
      <c r="I354" s="294"/>
      <c r="J354" s="294"/>
      <c r="K354" s="294"/>
      <c r="L354" s="294"/>
      <c r="M354" s="294"/>
      <c r="N354" s="294"/>
      <c r="O354" s="294"/>
      <c r="P354" s="294"/>
      <c r="Q354" s="294"/>
      <c r="R354" s="294"/>
      <c r="S354" s="294"/>
      <c r="T354" s="294"/>
      <c r="U354" s="294"/>
      <c r="V354" s="294"/>
      <c r="W354" s="294"/>
    </row>
    <row r="355" spans="1:23">
      <c r="A355" s="294"/>
      <c r="B355" s="300"/>
      <c r="C355" s="300"/>
      <c r="D355" s="294"/>
      <c r="E355" s="294"/>
      <c r="F355" s="294"/>
      <c r="G355" s="294"/>
      <c r="H355" s="294"/>
      <c r="I355" s="294"/>
      <c r="J355" s="294"/>
      <c r="K355" s="294"/>
      <c r="L355" s="294"/>
      <c r="M355" s="294"/>
      <c r="N355" s="294"/>
      <c r="O355" s="294"/>
      <c r="P355" s="294"/>
      <c r="Q355" s="294"/>
      <c r="R355" s="294"/>
      <c r="S355" s="294"/>
      <c r="T355" s="294"/>
      <c r="U355" s="294"/>
      <c r="V355" s="294"/>
      <c r="W355" s="294"/>
    </row>
    <row r="356" spans="1:23">
      <c r="A356" s="294"/>
      <c r="B356" s="300"/>
      <c r="C356" s="300"/>
      <c r="D356" s="294"/>
      <c r="E356" s="294"/>
      <c r="F356" s="294"/>
      <c r="G356" s="294"/>
      <c r="H356" s="294"/>
      <c r="I356" s="294"/>
      <c r="J356" s="294"/>
      <c r="K356" s="294"/>
      <c r="L356" s="294"/>
      <c r="M356" s="294"/>
      <c r="N356" s="294"/>
      <c r="O356" s="294"/>
      <c r="P356" s="294"/>
      <c r="Q356" s="294"/>
      <c r="R356" s="294"/>
      <c r="S356" s="294"/>
      <c r="T356" s="294"/>
      <c r="U356" s="294"/>
      <c r="V356" s="294"/>
      <c r="W356" s="294"/>
    </row>
    <row r="357" spans="1:23">
      <c r="A357" s="294"/>
      <c r="B357" s="300"/>
      <c r="C357" s="300"/>
      <c r="D357" s="294"/>
      <c r="E357" s="294"/>
      <c r="F357" s="294"/>
      <c r="G357" s="294"/>
      <c r="H357" s="294"/>
      <c r="I357" s="294"/>
      <c r="J357" s="294"/>
      <c r="K357" s="294"/>
      <c r="L357" s="294"/>
      <c r="M357" s="294"/>
      <c r="N357" s="294"/>
      <c r="O357" s="294"/>
      <c r="P357" s="294"/>
      <c r="Q357" s="294"/>
      <c r="R357" s="294"/>
      <c r="S357" s="294"/>
      <c r="T357" s="294"/>
      <c r="U357" s="294"/>
      <c r="V357" s="294"/>
      <c r="W357" s="294"/>
    </row>
    <row r="358" spans="1:23">
      <c r="A358" s="294"/>
      <c r="B358" s="300"/>
      <c r="C358" s="300"/>
      <c r="D358" s="294"/>
      <c r="E358" s="294"/>
      <c r="F358" s="294"/>
      <c r="G358" s="294"/>
      <c r="H358" s="294"/>
      <c r="I358" s="294"/>
      <c r="J358" s="294"/>
      <c r="K358" s="294"/>
      <c r="L358" s="294"/>
      <c r="M358" s="294"/>
      <c r="N358" s="294"/>
      <c r="O358" s="294"/>
      <c r="P358" s="294"/>
      <c r="Q358" s="294"/>
      <c r="R358" s="294"/>
      <c r="S358" s="294"/>
      <c r="T358" s="294"/>
      <c r="U358" s="294"/>
      <c r="V358" s="294"/>
      <c r="W358" s="294"/>
    </row>
    <row r="359" spans="1:23">
      <c r="A359" s="294"/>
      <c r="B359" s="300"/>
      <c r="C359" s="300"/>
      <c r="D359" s="294"/>
      <c r="E359" s="294"/>
      <c r="F359" s="294"/>
      <c r="G359" s="294"/>
      <c r="H359" s="294"/>
      <c r="I359" s="294"/>
      <c r="J359" s="294"/>
      <c r="K359" s="294"/>
      <c r="L359" s="294"/>
      <c r="M359" s="294"/>
      <c r="N359" s="294"/>
      <c r="O359" s="294"/>
      <c r="P359" s="294"/>
      <c r="Q359" s="294"/>
      <c r="R359" s="294"/>
      <c r="S359" s="294"/>
      <c r="T359" s="294"/>
      <c r="U359" s="294"/>
      <c r="V359" s="294"/>
      <c r="W359" s="294"/>
    </row>
    <row r="360" spans="1:23">
      <c r="A360" s="294"/>
      <c r="B360" s="300"/>
      <c r="C360" s="300"/>
      <c r="D360" s="294"/>
      <c r="E360" s="294"/>
      <c r="F360" s="294"/>
      <c r="G360" s="294"/>
      <c r="H360" s="294"/>
      <c r="I360" s="294"/>
      <c r="J360" s="294"/>
      <c r="K360" s="294"/>
      <c r="L360" s="294"/>
      <c r="M360" s="294"/>
      <c r="N360" s="294"/>
      <c r="O360" s="294"/>
      <c r="P360" s="294"/>
      <c r="Q360" s="294"/>
      <c r="R360" s="294"/>
      <c r="S360" s="294"/>
      <c r="T360" s="294"/>
      <c r="U360" s="294"/>
      <c r="V360" s="294"/>
      <c r="W360" s="294"/>
    </row>
    <row r="361" spans="1:23">
      <c r="A361" s="294"/>
      <c r="B361" s="300"/>
      <c r="C361" s="300"/>
      <c r="D361" s="294"/>
      <c r="E361" s="294"/>
      <c r="F361" s="294"/>
      <c r="G361" s="294"/>
      <c r="H361" s="294"/>
      <c r="I361" s="294"/>
      <c r="J361" s="294"/>
      <c r="K361" s="294"/>
      <c r="L361" s="294"/>
      <c r="M361" s="294"/>
      <c r="N361" s="294"/>
      <c r="O361" s="294"/>
      <c r="P361" s="294"/>
      <c r="Q361" s="294"/>
      <c r="R361" s="294"/>
      <c r="S361" s="294"/>
      <c r="T361" s="294"/>
      <c r="U361" s="294"/>
      <c r="V361" s="294"/>
      <c r="W361" s="294"/>
    </row>
    <row r="362" spans="1:23">
      <c r="A362" s="294"/>
      <c r="B362" s="300"/>
      <c r="C362" s="300"/>
      <c r="D362" s="294"/>
      <c r="E362" s="294"/>
      <c r="F362" s="294"/>
      <c r="G362" s="294"/>
      <c r="H362" s="294"/>
      <c r="I362" s="294"/>
      <c r="J362" s="294"/>
      <c r="K362" s="294"/>
      <c r="L362" s="294"/>
      <c r="M362" s="294"/>
      <c r="N362" s="294"/>
      <c r="O362" s="294"/>
      <c r="P362" s="294"/>
      <c r="Q362" s="294"/>
      <c r="R362" s="294"/>
      <c r="S362" s="294"/>
      <c r="T362" s="294"/>
      <c r="U362" s="294"/>
      <c r="V362" s="294"/>
      <c r="W362" s="294"/>
    </row>
    <row r="363" spans="1:23">
      <c r="A363" s="294"/>
      <c r="B363" s="300"/>
      <c r="C363" s="300"/>
      <c r="D363" s="294"/>
      <c r="E363" s="294"/>
      <c r="F363" s="294"/>
      <c r="G363" s="294"/>
      <c r="H363" s="294"/>
      <c r="I363" s="294"/>
      <c r="J363" s="294"/>
      <c r="K363" s="294"/>
      <c r="L363" s="294"/>
      <c r="M363" s="294"/>
      <c r="N363" s="294"/>
      <c r="O363" s="294"/>
      <c r="P363" s="294"/>
      <c r="Q363" s="294"/>
      <c r="R363" s="294"/>
      <c r="S363" s="294"/>
      <c r="T363" s="294"/>
      <c r="U363" s="294"/>
      <c r="V363" s="294"/>
      <c r="W363" s="294"/>
    </row>
    <row r="364" spans="1:23">
      <c r="A364" s="294"/>
      <c r="B364" s="300"/>
      <c r="C364" s="300"/>
      <c r="D364" s="294"/>
      <c r="E364" s="294"/>
      <c r="F364" s="294"/>
      <c r="G364" s="294"/>
      <c r="H364" s="294"/>
      <c r="I364" s="294"/>
      <c r="J364" s="294"/>
      <c r="K364" s="294"/>
      <c r="L364" s="294"/>
      <c r="M364" s="294"/>
      <c r="N364" s="294"/>
      <c r="O364" s="294"/>
      <c r="P364" s="294"/>
      <c r="Q364" s="294"/>
      <c r="R364" s="294"/>
      <c r="S364" s="294"/>
      <c r="T364" s="294"/>
      <c r="U364" s="294"/>
      <c r="V364" s="294"/>
      <c r="W364" s="294"/>
    </row>
    <row r="365" spans="1:23">
      <c r="A365" s="294"/>
      <c r="B365" s="300"/>
      <c r="C365" s="300"/>
      <c r="D365" s="294"/>
      <c r="E365" s="294"/>
      <c r="F365" s="294"/>
      <c r="G365" s="294"/>
      <c r="H365" s="294"/>
      <c r="I365" s="294"/>
      <c r="J365" s="294"/>
      <c r="K365" s="294"/>
      <c r="L365" s="294"/>
      <c r="M365" s="294"/>
      <c r="N365" s="294"/>
      <c r="O365" s="294"/>
      <c r="P365" s="294"/>
      <c r="Q365" s="294"/>
      <c r="R365" s="294"/>
      <c r="S365" s="294"/>
      <c r="T365" s="294"/>
      <c r="U365" s="294"/>
      <c r="V365" s="294"/>
      <c r="W365" s="294"/>
    </row>
    <row r="366" spans="1:23">
      <c r="A366" s="294"/>
      <c r="B366" s="300"/>
      <c r="C366" s="300"/>
      <c r="D366" s="294"/>
      <c r="E366" s="294"/>
      <c r="F366" s="294"/>
      <c r="G366" s="294"/>
      <c r="H366" s="294"/>
      <c r="I366" s="294"/>
      <c r="J366" s="294"/>
      <c r="K366" s="294"/>
      <c r="L366" s="294"/>
      <c r="M366" s="294"/>
      <c r="N366" s="294"/>
      <c r="O366" s="294"/>
      <c r="P366" s="294"/>
      <c r="Q366" s="294"/>
      <c r="R366" s="294"/>
      <c r="S366" s="294"/>
      <c r="T366" s="294"/>
      <c r="U366" s="294"/>
      <c r="V366" s="294"/>
      <c r="W366" s="294"/>
    </row>
    <row r="367" spans="1:23">
      <c r="A367" s="294"/>
      <c r="B367" s="300"/>
      <c r="C367" s="300"/>
      <c r="D367" s="294"/>
      <c r="E367" s="294"/>
      <c r="F367" s="294"/>
      <c r="G367" s="294"/>
      <c r="H367" s="294"/>
      <c r="I367" s="294"/>
      <c r="J367" s="294"/>
      <c r="K367" s="294"/>
      <c r="L367" s="294"/>
      <c r="M367" s="294"/>
      <c r="N367" s="294"/>
      <c r="O367" s="294"/>
      <c r="P367" s="294"/>
      <c r="Q367" s="294"/>
      <c r="R367" s="294"/>
      <c r="S367" s="294"/>
      <c r="T367" s="294"/>
      <c r="U367" s="294"/>
      <c r="V367" s="294"/>
      <c r="W367" s="294"/>
    </row>
    <row r="368" spans="1:23">
      <c r="A368" s="294"/>
      <c r="B368" s="300"/>
      <c r="C368" s="300"/>
      <c r="D368" s="294"/>
      <c r="E368" s="294"/>
      <c r="F368" s="294"/>
      <c r="G368" s="294"/>
      <c r="H368" s="294"/>
      <c r="I368" s="294"/>
      <c r="J368" s="294"/>
      <c r="K368" s="294"/>
      <c r="L368" s="294"/>
      <c r="M368" s="294"/>
      <c r="N368" s="294"/>
      <c r="O368" s="294"/>
      <c r="P368" s="294"/>
      <c r="Q368" s="294"/>
      <c r="R368" s="294"/>
      <c r="S368" s="294"/>
      <c r="T368" s="294"/>
      <c r="U368" s="294"/>
      <c r="V368" s="294"/>
      <c r="W368" s="294"/>
    </row>
    <row r="369" spans="1:23">
      <c r="A369" s="294"/>
      <c r="B369" s="300"/>
      <c r="C369" s="300"/>
      <c r="D369" s="294"/>
      <c r="E369" s="294"/>
      <c r="F369" s="294"/>
      <c r="G369" s="294"/>
      <c r="H369" s="294"/>
      <c r="I369" s="294"/>
      <c r="J369" s="294"/>
      <c r="K369" s="294"/>
      <c r="L369" s="294"/>
      <c r="M369" s="294"/>
      <c r="N369" s="294"/>
      <c r="O369" s="294"/>
      <c r="P369" s="294"/>
      <c r="Q369" s="294"/>
      <c r="R369" s="294"/>
      <c r="S369" s="294"/>
      <c r="T369" s="294"/>
      <c r="U369" s="294"/>
      <c r="V369" s="294"/>
      <c r="W369" s="294"/>
    </row>
    <row r="370" spans="1:23">
      <c r="A370" s="294"/>
      <c r="B370" s="300"/>
      <c r="C370" s="300"/>
      <c r="D370" s="294"/>
      <c r="E370" s="294"/>
      <c r="F370" s="294"/>
      <c r="G370" s="294"/>
      <c r="H370" s="294"/>
      <c r="I370" s="294"/>
      <c r="J370" s="294"/>
      <c r="K370" s="294"/>
      <c r="L370" s="294"/>
      <c r="M370" s="294"/>
      <c r="N370" s="294"/>
      <c r="O370" s="294"/>
      <c r="P370" s="294"/>
      <c r="Q370" s="294"/>
      <c r="R370" s="294"/>
      <c r="S370" s="294"/>
      <c r="T370" s="294"/>
      <c r="U370" s="294"/>
      <c r="V370" s="294"/>
      <c r="W370" s="294"/>
    </row>
    <row r="371" spans="1:23">
      <c r="A371" s="294"/>
      <c r="B371" s="300"/>
      <c r="C371" s="300"/>
      <c r="D371" s="294"/>
      <c r="E371" s="294"/>
      <c r="F371" s="294"/>
      <c r="G371" s="294"/>
      <c r="H371" s="294"/>
      <c r="I371" s="294"/>
      <c r="J371" s="294"/>
      <c r="K371" s="294"/>
      <c r="L371" s="294"/>
      <c r="M371" s="294"/>
      <c r="N371" s="294"/>
      <c r="O371" s="294"/>
      <c r="P371" s="294"/>
      <c r="Q371" s="294"/>
      <c r="R371" s="294"/>
      <c r="S371" s="294"/>
      <c r="T371" s="294"/>
      <c r="U371" s="294"/>
      <c r="V371" s="294"/>
      <c r="W371" s="294"/>
    </row>
    <row r="372" spans="1:23">
      <c r="A372" s="294"/>
      <c r="B372" s="300"/>
      <c r="C372" s="300"/>
      <c r="D372" s="294"/>
      <c r="E372" s="294"/>
      <c r="F372" s="294"/>
      <c r="G372" s="294"/>
      <c r="H372" s="294"/>
      <c r="I372" s="294"/>
      <c r="J372" s="294"/>
      <c r="K372" s="294"/>
      <c r="L372" s="294"/>
      <c r="M372" s="294"/>
      <c r="N372" s="294"/>
      <c r="O372" s="294"/>
      <c r="P372" s="294"/>
      <c r="Q372" s="294"/>
      <c r="R372" s="294"/>
      <c r="S372" s="294"/>
      <c r="T372" s="294"/>
      <c r="U372" s="294"/>
      <c r="V372" s="294"/>
      <c r="W372" s="294"/>
    </row>
    <row r="373" spans="1:23">
      <c r="A373" s="294"/>
      <c r="B373" s="300"/>
      <c r="C373" s="300"/>
      <c r="D373" s="294"/>
      <c r="E373" s="294"/>
      <c r="F373" s="294"/>
      <c r="G373" s="294"/>
      <c r="H373" s="294"/>
      <c r="I373" s="294"/>
      <c r="J373" s="294"/>
      <c r="K373" s="294"/>
      <c r="L373" s="294"/>
      <c r="M373" s="294"/>
      <c r="N373" s="294"/>
      <c r="O373" s="294"/>
      <c r="P373" s="294"/>
      <c r="Q373" s="294"/>
      <c r="R373" s="294"/>
      <c r="S373" s="294"/>
      <c r="T373" s="294"/>
      <c r="U373" s="294"/>
      <c r="V373" s="294"/>
      <c r="W373" s="294"/>
    </row>
    <row r="374" spans="1:23">
      <c r="A374" s="294"/>
      <c r="B374" s="300"/>
      <c r="C374" s="300"/>
      <c r="D374" s="294"/>
      <c r="E374" s="294"/>
      <c r="F374" s="294"/>
      <c r="G374" s="294"/>
      <c r="H374" s="294"/>
      <c r="I374" s="294"/>
      <c r="J374" s="294"/>
      <c r="K374" s="294"/>
      <c r="L374" s="294"/>
      <c r="M374" s="294"/>
      <c r="N374" s="294"/>
      <c r="O374" s="294"/>
      <c r="P374" s="294"/>
      <c r="Q374" s="294"/>
      <c r="R374" s="294"/>
      <c r="S374" s="294"/>
      <c r="T374" s="294"/>
      <c r="U374" s="294"/>
      <c r="V374" s="294"/>
      <c r="W374" s="294"/>
    </row>
    <row r="375" spans="1:23">
      <c r="A375" s="294"/>
      <c r="B375" s="300"/>
      <c r="C375" s="300"/>
      <c r="D375" s="294"/>
      <c r="E375" s="294"/>
      <c r="F375" s="294"/>
      <c r="G375" s="294"/>
      <c r="H375" s="294"/>
      <c r="I375" s="294"/>
      <c r="J375" s="294"/>
      <c r="K375" s="294"/>
      <c r="L375" s="294"/>
      <c r="M375" s="294"/>
      <c r="N375" s="294"/>
      <c r="O375" s="294"/>
      <c r="P375" s="294"/>
      <c r="Q375" s="294"/>
      <c r="R375" s="294"/>
      <c r="S375" s="294"/>
      <c r="T375" s="294"/>
      <c r="U375" s="294"/>
      <c r="V375" s="294"/>
      <c r="W375" s="294"/>
    </row>
    <row r="376" spans="1:23">
      <c r="A376" s="294"/>
      <c r="B376" s="300"/>
      <c r="C376" s="300"/>
      <c r="D376" s="294"/>
      <c r="E376" s="294"/>
      <c r="F376" s="294"/>
      <c r="G376" s="294"/>
      <c r="H376" s="294"/>
      <c r="I376" s="294"/>
      <c r="J376" s="294"/>
      <c r="K376" s="294"/>
      <c r="L376" s="294"/>
      <c r="M376" s="294"/>
      <c r="N376" s="294"/>
      <c r="O376" s="294"/>
      <c r="P376" s="294"/>
      <c r="Q376" s="294"/>
      <c r="R376" s="294"/>
      <c r="S376" s="294"/>
      <c r="T376" s="294"/>
      <c r="U376" s="294"/>
      <c r="V376" s="294"/>
      <c r="W376" s="294"/>
    </row>
    <row r="377" spans="1:23">
      <c r="A377" s="294"/>
      <c r="B377" s="294"/>
      <c r="C377" s="294"/>
      <c r="D377" s="294"/>
      <c r="E377" s="294"/>
      <c r="F377" s="294"/>
      <c r="G377" s="294"/>
      <c r="H377" s="294"/>
      <c r="I377" s="294"/>
      <c r="J377" s="294"/>
      <c r="K377" s="294"/>
      <c r="L377" s="294"/>
      <c r="M377" s="294"/>
      <c r="N377" s="294"/>
      <c r="O377" s="294"/>
      <c r="P377" s="294"/>
      <c r="Q377" s="294"/>
      <c r="R377" s="294"/>
      <c r="S377" s="294"/>
      <c r="T377" s="294"/>
      <c r="U377" s="294"/>
      <c r="V377" s="294"/>
      <c r="W377" s="294"/>
    </row>
    <row r="378" spans="1:23">
      <c r="A378" s="294"/>
      <c r="B378" s="294"/>
      <c r="C378" s="294"/>
      <c r="D378" s="294"/>
      <c r="E378" s="294"/>
      <c r="F378" s="294"/>
      <c r="G378" s="294"/>
      <c r="H378" s="294"/>
      <c r="I378" s="294"/>
      <c r="J378" s="294"/>
      <c r="K378" s="294"/>
      <c r="L378" s="294"/>
      <c r="M378" s="294"/>
      <c r="N378" s="294"/>
      <c r="O378" s="294"/>
      <c r="P378" s="294"/>
      <c r="Q378" s="294"/>
      <c r="R378" s="294"/>
      <c r="S378" s="294"/>
      <c r="T378" s="294"/>
      <c r="U378" s="294"/>
      <c r="V378" s="294"/>
      <c r="W378" s="294"/>
    </row>
    <row r="379" spans="1:23">
      <c r="A379" s="294"/>
      <c r="B379" s="294"/>
      <c r="C379" s="294"/>
      <c r="D379" s="294"/>
      <c r="E379" s="294"/>
      <c r="F379" s="294"/>
      <c r="G379" s="294"/>
      <c r="H379" s="294"/>
      <c r="I379" s="294"/>
      <c r="J379" s="294"/>
      <c r="K379" s="294"/>
      <c r="L379" s="294"/>
      <c r="M379" s="294"/>
      <c r="N379" s="294"/>
      <c r="O379" s="294"/>
      <c r="P379" s="294"/>
      <c r="Q379" s="294"/>
      <c r="R379" s="294"/>
      <c r="S379" s="294"/>
      <c r="T379" s="294"/>
      <c r="U379" s="294"/>
      <c r="V379" s="294"/>
      <c r="W379" s="294"/>
    </row>
    <row r="380" spans="1:23">
      <c r="A380" s="294"/>
      <c r="B380" s="294"/>
      <c r="C380" s="294"/>
      <c r="D380" s="294"/>
      <c r="E380" s="294"/>
      <c r="F380" s="294"/>
      <c r="G380" s="294"/>
      <c r="H380" s="294"/>
      <c r="I380" s="294"/>
      <c r="J380" s="294"/>
      <c r="K380" s="294"/>
      <c r="L380" s="294"/>
      <c r="M380" s="294"/>
      <c r="N380" s="294"/>
      <c r="O380" s="294"/>
      <c r="P380" s="294"/>
      <c r="Q380" s="294"/>
      <c r="R380" s="294"/>
      <c r="S380" s="294"/>
      <c r="T380" s="294"/>
      <c r="U380" s="294"/>
      <c r="V380" s="294"/>
      <c r="W380" s="294"/>
    </row>
    <row r="381" spans="1:23">
      <c r="A381" s="294"/>
      <c r="B381" s="294"/>
      <c r="C381" s="294"/>
      <c r="D381" s="294"/>
      <c r="E381" s="294"/>
      <c r="F381" s="294"/>
      <c r="G381" s="294"/>
      <c r="H381" s="294"/>
      <c r="I381" s="294"/>
      <c r="J381" s="294"/>
      <c r="K381" s="294"/>
      <c r="L381" s="294"/>
      <c r="M381" s="294"/>
      <c r="N381" s="294"/>
      <c r="O381" s="294"/>
      <c r="P381" s="294"/>
      <c r="Q381" s="294"/>
      <c r="R381" s="294"/>
      <c r="S381" s="294"/>
      <c r="T381" s="294"/>
      <c r="U381" s="294"/>
      <c r="V381" s="294"/>
      <c r="W381" s="294"/>
    </row>
    <row r="382" spans="1:23">
      <c r="A382" s="294"/>
      <c r="B382" s="294"/>
      <c r="C382" s="294"/>
      <c r="D382" s="294"/>
      <c r="E382" s="294"/>
      <c r="F382" s="294"/>
      <c r="G382" s="294"/>
      <c r="H382" s="294"/>
      <c r="I382" s="294"/>
      <c r="J382" s="294"/>
      <c r="K382" s="294"/>
      <c r="L382" s="294"/>
      <c r="M382" s="294"/>
      <c r="N382" s="294"/>
      <c r="O382" s="294"/>
      <c r="P382" s="294"/>
      <c r="Q382" s="294"/>
      <c r="R382" s="294"/>
      <c r="S382" s="294"/>
      <c r="T382" s="294"/>
      <c r="U382" s="294"/>
      <c r="V382" s="294"/>
      <c r="W382" s="294"/>
    </row>
    <row r="383" spans="1:23">
      <c r="A383" s="294"/>
      <c r="B383" s="294"/>
      <c r="C383" s="294"/>
      <c r="D383" s="294"/>
      <c r="E383" s="294"/>
      <c r="F383" s="294"/>
      <c r="G383" s="294"/>
      <c r="H383" s="294"/>
      <c r="I383" s="294"/>
      <c r="J383" s="294"/>
      <c r="K383" s="294"/>
      <c r="L383" s="294"/>
      <c r="M383" s="294"/>
      <c r="N383" s="294"/>
      <c r="O383" s="294"/>
      <c r="P383" s="294"/>
      <c r="Q383" s="294"/>
      <c r="R383" s="294"/>
      <c r="S383" s="294"/>
      <c r="T383" s="294"/>
      <c r="U383" s="294"/>
      <c r="V383" s="294"/>
      <c r="W383" s="294"/>
    </row>
    <row r="384" spans="1:23">
      <c r="A384" s="294"/>
      <c r="B384" s="294"/>
      <c r="C384" s="294"/>
      <c r="D384" s="294"/>
      <c r="E384" s="294"/>
      <c r="F384" s="294"/>
      <c r="G384" s="294"/>
      <c r="H384" s="294"/>
      <c r="I384" s="294"/>
      <c r="J384" s="294"/>
      <c r="K384" s="294"/>
      <c r="L384" s="294"/>
      <c r="M384" s="294"/>
      <c r="N384" s="294"/>
      <c r="O384" s="294"/>
      <c r="P384" s="294"/>
      <c r="Q384" s="294"/>
      <c r="R384" s="294"/>
      <c r="S384" s="294"/>
      <c r="T384" s="294"/>
      <c r="U384" s="294"/>
      <c r="V384" s="294"/>
      <c r="W384" s="294"/>
    </row>
    <row r="385" spans="1:23">
      <c r="A385" s="294"/>
      <c r="B385" s="294"/>
      <c r="C385" s="294"/>
      <c r="D385" s="294"/>
      <c r="E385" s="294"/>
      <c r="F385" s="294"/>
      <c r="G385" s="294"/>
      <c r="H385" s="294"/>
      <c r="I385" s="294"/>
      <c r="J385" s="294"/>
      <c r="K385" s="294"/>
      <c r="L385" s="294"/>
      <c r="M385" s="294"/>
      <c r="N385" s="294"/>
      <c r="O385" s="294"/>
      <c r="P385" s="294"/>
      <c r="Q385" s="294"/>
      <c r="R385" s="294"/>
      <c r="S385" s="294"/>
      <c r="T385" s="294"/>
      <c r="U385" s="294"/>
      <c r="V385" s="294"/>
      <c r="W385" s="294"/>
    </row>
    <row r="386" spans="1:23">
      <c r="A386" s="294"/>
      <c r="B386" s="294"/>
      <c r="C386" s="294"/>
      <c r="D386" s="294"/>
      <c r="E386" s="294"/>
      <c r="F386" s="294"/>
      <c r="G386" s="294"/>
      <c r="H386" s="294"/>
      <c r="I386" s="294"/>
      <c r="J386" s="294"/>
      <c r="K386" s="294"/>
      <c r="L386" s="294"/>
      <c r="M386" s="294"/>
      <c r="N386" s="294"/>
      <c r="O386" s="294"/>
      <c r="P386" s="294"/>
      <c r="Q386" s="294"/>
      <c r="R386" s="294"/>
      <c r="S386" s="294"/>
      <c r="T386" s="294"/>
      <c r="U386" s="294"/>
      <c r="V386" s="294"/>
      <c r="W386" s="294"/>
    </row>
    <row r="387" spans="1:23">
      <c r="A387" s="294"/>
      <c r="B387" s="294"/>
      <c r="C387" s="294"/>
      <c r="D387" s="294"/>
      <c r="E387" s="294"/>
      <c r="F387" s="294"/>
      <c r="G387" s="294"/>
      <c r="H387" s="294"/>
      <c r="I387" s="294"/>
      <c r="J387" s="294"/>
      <c r="K387" s="294"/>
      <c r="L387" s="294"/>
      <c r="M387" s="294"/>
      <c r="N387" s="294"/>
      <c r="O387" s="294"/>
      <c r="P387" s="294"/>
      <c r="Q387" s="294"/>
      <c r="R387" s="294"/>
      <c r="S387" s="294"/>
      <c r="T387" s="294"/>
      <c r="U387" s="294"/>
      <c r="V387" s="294"/>
      <c r="W387" s="294"/>
    </row>
    <row r="388" spans="1:23">
      <c r="A388" s="294"/>
      <c r="B388" s="294"/>
      <c r="C388" s="294"/>
      <c r="D388" s="294"/>
      <c r="E388" s="294"/>
      <c r="F388" s="294"/>
      <c r="G388" s="294"/>
      <c r="H388" s="294"/>
      <c r="I388" s="294"/>
      <c r="J388" s="294"/>
      <c r="K388" s="294"/>
      <c r="L388" s="294"/>
      <c r="M388" s="294"/>
      <c r="N388" s="294"/>
      <c r="O388" s="294"/>
      <c r="P388" s="294"/>
      <c r="Q388" s="294"/>
      <c r="R388" s="294"/>
      <c r="S388" s="294"/>
      <c r="T388" s="294"/>
      <c r="U388" s="294"/>
      <c r="V388" s="294"/>
      <c r="W388" s="294"/>
    </row>
    <row r="389" spans="1:23">
      <c r="A389" s="294"/>
      <c r="B389" s="294"/>
      <c r="C389" s="294"/>
      <c r="D389" s="294"/>
      <c r="E389" s="294"/>
      <c r="F389" s="294"/>
      <c r="G389" s="294"/>
      <c r="H389" s="294"/>
      <c r="I389" s="294"/>
      <c r="J389" s="294"/>
      <c r="K389" s="294"/>
      <c r="L389" s="294"/>
      <c r="M389" s="294"/>
      <c r="N389" s="294"/>
      <c r="O389" s="294"/>
      <c r="P389" s="294"/>
      <c r="Q389" s="294"/>
      <c r="R389" s="294"/>
      <c r="S389" s="294"/>
      <c r="T389" s="294"/>
      <c r="U389" s="294"/>
      <c r="V389" s="294"/>
      <c r="W389" s="294"/>
    </row>
    <row r="390" spans="1:23">
      <c r="A390" s="294"/>
      <c r="B390" s="294"/>
      <c r="C390" s="294"/>
      <c r="D390" s="294"/>
      <c r="E390" s="294"/>
      <c r="F390" s="294"/>
      <c r="G390" s="294"/>
      <c r="H390" s="294"/>
      <c r="I390" s="294"/>
      <c r="J390" s="294"/>
      <c r="K390" s="294"/>
      <c r="L390" s="294"/>
      <c r="M390" s="294"/>
      <c r="N390" s="294"/>
      <c r="O390" s="294"/>
      <c r="P390" s="294"/>
      <c r="Q390" s="294"/>
      <c r="R390" s="294"/>
      <c r="S390" s="294"/>
      <c r="T390" s="294"/>
      <c r="U390" s="294"/>
      <c r="V390" s="294"/>
      <c r="W390" s="294"/>
    </row>
    <row r="391" spans="1:23">
      <c r="A391" s="294"/>
      <c r="B391" s="294"/>
      <c r="C391" s="294"/>
      <c r="D391" s="294"/>
      <c r="E391" s="294"/>
      <c r="F391" s="294"/>
      <c r="G391" s="294"/>
      <c r="H391" s="294"/>
      <c r="I391" s="294"/>
      <c r="J391" s="294"/>
      <c r="K391" s="294"/>
      <c r="L391" s="294"/>
      <c r="M391" s="294"/>
      <c r="N391" s="294"/>
      <c r="O391" s="294"/>
      <c r="P391" s="294"/>
      <c r="Q391" s="294"/>
      <c r="R391" s="294"/>
      <c r="S391" s="294"/>
      <c r="T391" s="294"/>
      <c r="U391" s="294"/>
      <c r="V391" s="294"/>
      <c r="W391" s="294"/>
    </row>
    <row r="392" spans="1:23">
      <c r="A392" s="294"/>
      <c r="B392" s="294"/>
      <c r="C392" s="294"/>
      <c r="D392" s="294"/>
      <c r="E392" s="294"/>
      <c r="F392" s="294"/>
      <c r="G392" s="294"/>
      <c r="H392" s="294"/>
      <c r="I392" s="294"/>
      <c r="J392" s="294"/>
      <c r="K392" s="294"/>
      <c r="L392" s="294"/>
      <c r="M392" s="294"/>
      <c r="N392" s="294"/>
      <c r="O392" s="294"/>
      <c r="P392" s="294"/>
      <c r="Q392" s="294"/>
      <c r="R392" s="294"/>
      <c r="S392" s="294"/>
      <c r="T392" s="294"/>
      <c r="U392" s="294"/>
      <c r="V392" s="294"/>
      <c r="W392" s="294"/>
    </row>
    <row r="393" spans="1:23">
      <c r="A393" s="294"/>
      <c r="B393" s="294"/>
      <c r="C393" s="294"/>
      <c r="D393" s="294"/>
      <c r="E393" s="294"/>
      <c r="F393" s="294"/>
      <c r="G393" s="294"/>
      <c r="H393" s="294"/>
      <c r="I393" s="294"/>
      <c r="J393" s="294"/>
      <c r="K393" s="294"/>
      <c r="L393" s="294"/>
      <c r="M393" s="294"/>
      <c r="N393" s="294"/>
      <c r="O393" s="294"/>
      <c r="P393" s="294"/>
      <c r="Q393" s="294"/>
      <c r="R393" s="294"/>
      <c r="S393" s="294"/>
      <c r="T393" s="294"/>
      <c r="U393" s="294"/>
      <c r="V393" s="294"/>
      <c r="W393" s="294"/>
    </row>
    <row r="394" spans="1:23">
      <c r="A394" s="294"/>
      <c r="B394" s="294"/>
      <c r="C394" s="294"/>
      <c r="D394" s="294"/>
      <c r="E394" s="294"/>
      <c r="F394" s="294"/>
      <c r="G394" s="294"/>
      <c r="H394" s="294"/>
      <c r="I394" s="294"/>
      <c r="J394" s="294"/>
      <c r="K394" s="294"/>
      <c r="L394" s="294"/>
      <c r="M394" s="294"/>
      <c r="N394" s="294"/>
      <c r="O394" s="294"/>
      <c r="P394" s="294"/>
      <c r="Q394" s="294"/>
      <c r="R394" s="294"/>
      <c r="S394" s="294"/>
      <c r="T394" s="294"/>
      <c r="U394" s="294"/>
      <c r="V394" s="294"/>
      <c r="W394" s="294"/>
    </row>
    <row r="395" spans="1:23">
      <c r="A395" s="294"/>
      <c r="B395" s="294"/>
      <c r="C395" s="294"/>
      <c r="D395" s="294"/>
      <c r="E395" s="294"/>
      <c r="F395" s="294"/>
      <c r="G395" s="294"/>
      <c r="H395" s="294"/>
      <c r="I395" s="294"/>
      <c r="J395" s="294"/>
      <c r="K395" s="294"/>
      <c r="L395" s="294"/>
      <c r="M395" s="294"/>
      <c r="N395" s="294"/>
      <c r="O395" s="294"/>
      <c r="P395" s="294"/>
      <c r="Q395" s="294"/>
      <c r="R395" s="294"/>
      <c r="S395" s="294"/>
      <c r="T395" s="294"/>
      <c r="U395" s="294"/>
      <c r="V395" s="294"/>
      <c r="W395" s="294"/>
    </row>
    <row r="396" spans="1:23">
      <c r="A396" s="294"/>
      <c r="B396" s="294"/>
      <c r="C396" s="294"/>
      <c r="D396" s="294"/>
      <c r="E396" s="294"/>
      <c r="F396" s="294"/>
      <c r="G396" s="294"/>
      <c r="H396" s="294"/>
      <c r="I396" s="294"/>
      <c r="J396" s="294"/>
      <c r="K396" s="294"/>
      <c r="L396" s="294"/>
      <c r="M396" s="294"/>
      <c r="N396" s="294"/>
      <c r="O396" s="294"/>
      <c r="P396" s="294"/>
      <c r="Q396" s="294"/>
      <c r="R396" s="294"/>
      <c r="S396" s="294"/>
      <c r="T396" s="294"/>
      <c r="U396" s="294"/>
      <c r="V396" s="294"/>
      <c r="W396" s="294"/>
    </row>
    <row r="397" spans="1:23">
      <c r="A397" s="294"/>
      <c r="B397" s="294"/>
      <c r="C397" s="294"/>
      <c r="D397" s="294"/>
      <c r="E397" s="294"/>
      <c r="F397" s="294"/>
      <c r="G397" s="294"/>
      <c r="H397" s="294"/>
      <c r="I397" s="294"/>
      <c r="J397" s="294"/>
      <c r="K397" s="294"/>
      <c r="L397" s="294"/>
      <c r="M397" s="294"/>
      <c r="N397" s="294"/>
      <c r="O397" s="294"/>
      <c r="P397" s="294"/>
      <c r="Q397" s="294"/>
      <c r="R397" s="294"/>
      <c r="S397" s="294"/>
      <c r="T397" s="294"/>
      <c r="U397" s="294"/>
      <c r="V397" s="294"/>
      <c r="W397" s="294"/>
    </row>
    <row r="398" spans="1:23">
      <c r="A398" s="294"/>
      <c r="B398" s="294"/>
      <c r="C398" s="294"/>
      <c r="D398" s="294"/>
      <c r="E398" s="294"/>
      <c r="F398" s="294"/>
      <c r="G398" s="294"/>
      <c r="H398" s="294"/>
      <c r="I398" s="294"/>
      <c r="J398" s="294"/>
      <c r="K398" s="294"/>
      <c r="L398" s="294"/>
      <c r="M398" s="294"/>
      <c r="N398" s="294"/>
      <c r="O398" s="294"/>
      <c r="P398" s="294"/>
      <c r="Q398" s="294"/>
      <c r="R398" s="294"/>
      <c r="S398" s="294"/>
      <c r="T398" s="294"/>
      <c r="U398" s="294"/>
      <c r="V398" s="294"/>
      <c r="W398" s="294"/>
    </row>
    <row r="399" spans="1:23">
      <c r="A399" s="294"/>
      <c r="B399" s="294"/>
      <c r="C399" s="294"/>
      <c r="D399" s="294"/>
      <c r="E399" s="294"/>
      <c r="F399" s="294"/>
      <c r="G399" s="294"/>
      <c r="H399" s="294"/>
      <c r="I399" s="294"/>
      <c r="J399" s="294"/>
      <c r="K399" s="294"/>
      <c r="L399" s="294"/>
      <c r="M399" s="294"/>
      <c r="N399" s="294"/>
      <c r="O399" s="294"/>
      <c r="P399" s="294"/>
      <c r="Q399" s="294"/>
      <c r="R399" s="294"/>
      <c r="S399" s="294"/>
      <c r="T399" s="294"/>
      <c r="U399" s="294"/>
      <c r="V399" s="294"/>
      <c r="W399" s="294"/>
    </row>
    <row r="400" spans="1:23">
      <c r="A400" s="294"/>
      <c r="B400" s="294"/>
      <c r="C400" s="294"/>
      <c r="D400" s="294"/>
      <c r="E400" s="294"/>
      <c r="F400" s="294"/>
      <c r="G400" s="294"/>
      <c r="H400" s="294"/>
      <c r="I400" s="294"/>
      <c r="J400" s="294"/>
      <c r="K400" s="294"/>
      <c r="L400" s="294"/>
      <c r="M400" s="294"/>
      <c r="N400" s="294"/>
      <c r="O400" s="294"/>
      <c r="P400" s="294"/>
      <c r="Q400" s="294"/>
      <c r="R400" s="294"/>
      <c r="S400" s="294"/>
      <c r="T400" s="294"/>
      <c r="U400" s="294"/>
      <c r="V400" s="294"/>
      <c r="W400" s="294"/>
    </row>
    <row r="401" spans="1:23">
      <c r="A401" s="294"/>
      <c r="B401" s="294"/>
      <c r="C401" s="294"/>
      <c r="D401" s="294"/>
      <c r="E401" s="294"/>
      <c r="F401" s="294"/>
      <c r="G401" s="294"/>
      <c r="H401" s="294"/>
      <c r="I401" s="294"/>
      <c r="J401" s="294"/>
      <c r="K401" s="294"/>
      <c r="L401" s="294"/>
      <c r="M401" s="294"/>
      <c r="N401" s="294"/>
      <c r="O401" s="294"/>
      <c r="P401" s="294"/>
      <c r="Q401" s="294"/>
      <c r="R401" s="294"/>
      <c r="S401" s="294"/>
      <c r="T401" s="294"/>
      <c r="U401" s="294"/>
      <c r="V401" s="294"/>
      <c r="W401" s="294"/>
    </row>
    <row r="402" spans="1:23">
      <c r="A402" s="294"/>
      <c r="B402" s="294"/>
      <c r="C402" s="294"/>
      <c r="D402" s="294"/>
      <c r="E402" s="294"/>
      <c r="F402" s="294"/>
      <c r="G402" s="294"/>
      <c r="H402" s="294"/>
      <c r="I402" s="294"/>
      <c r="J402" s="294"/>
      <c r="K402" s="294"/>
      <c r="L402" s="294"/>
      <c r="M402" s="294"/>
      <c r="N402" s="294"/>
      <c r="O402" s="294"/>
      <c r="P402" s="294"/>
      <c r="Q402" s="294"/>
      <c r="R402" s="294"/>
      <c r="S402" s="294"/>
      <c r="T402" s="294"/>
      <c r="U402" s="294"/>
      <c r="V402" s="294"/>
      <c r="W402" s="29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493"/>
  <sheetViews>
    <sheetView showZeros="0" defaultGridColor="0" topLeftCell="D169" colorId="22" zoomScale="75" zoomScaleNormal="75" zoomScaleSheetLayoutView="75" workbookViewId="0">
      <selection activeCell="Q192" sqref="Q192"/>
    </sheetView>
  </sheetViews>
  <sheetFormatPr defaultColWidth="9.77734375" defaultRowHeight="15"/>
  <cols>
    <col min="1" max="1" width="5.77734375" customWidth="1"/>
    <col min="2" max="4" width="4.77734375" customWidth="1"/>
    <col min="5" max="5" width="1.77734375" customWidth="1"/>
    <col min="6" max="6" width="11.77734375" customWidth="1"/>
    <col min="8" max="11" width="10.77734375" customWidth="1"/>
    <col min="12" max="12" width="5.77734375" customWidth="1"/>
    <col min="13" max="18" width="10.77734375" customWidth="1"/>
    <col min="19" max="19" width="1.77734375" customWidth="1"/>
    <col min="20" max="20" width="20.77734375" customWidth="1"/>
  </cols>
  <sheetData>
    <row r="1" spans="1:21">
      <c r="B1" s="23"/>
      <c r="C1" s="10"/>
      <c r="D1" s="13"/>
      <c r="E1" s="13"/>
      <c r="F1" s="13"/>
      <c r="G1" s="13"/>
      <c r="H1" s="13"/>
      <c r="I1" s="13"/>
      <c r="J1" s="10" t="s">
        <v>0</v>
      </c>
      <c r="K1" s="13"/>
      <c r="L1" s="13"/>
      <c r="M1" s="13"/>
      <c r="N1" s="13"/>
      <c r="O1" s="13"/>
      <c r="P1" s="13"/>
      <c r="Q1" s="13"/>
      <c r="R1" s="24" t="s">
        <v>1</v>
      </c>
      <c r="S1" s="8"/>
      <c r="T1" s="25"/>
    </row>
    <row r="2" spans="1:21">
      <c r="B2" s="15"/>
      <c r="C2" s="29"/>
      <c r="D2" s="11"/>
      <c r="J2" s="2" t="s">
        <v>10</v>
      </c>
      <c r="R2" s="50" t="s">
        <v>372</v>
      </c>
      <c r="S2" s="3"/>
      <c r="T2" s="26"/>
    </row>
    <row r="3" spans="1:21">
      <c r="B3" s="75" t="s">
        <v>11</v>
      </c>
      <c r="C3" s="76"/>
      <c r="D3" s="77"/>
      <c r="E3" s="77"/>
      <c r="F3" s="77"/>
      <c r="G3" s="77"/>
      <c r="H3" s="78"/>
      <c r="I3" s="11"/>
      <c r="J3" s="28" t="s">
        <v>12</v>
      </c>
      <c r="M3" s="11"/>
      <c r="N3" s="11"/>
      <c r="O3" s="11"/>
      <c r="P3" s="11"/>
      <c r="Q3" s="29"/>
      <c r="R3" s="30"/>
      <c r="S3" s="30"/>
      <c r="T3" s="31"/>
    </row>
    <row r="4" spans="1:21">
      <c r="B4" s="20"/>
      <c r="C4" s="13"/>
      <c r="D4" s="13"/>
      <c r="E4" s="20"/>
      <c r="F4" s="13"/>
      <c r="G4" s="13"/>
      <c r="H4" s="51" t="s">
        <v>71</v>
      </c>
      <c r="I4" s="12" t="s">
        <v>13</v>
      </c>
      <c r="J4" s="12" t="s">
        <v>14</v>
      </c>
      <c r="K4" s="12" t="s">
        <v>14</v>
      </c>
      <c r="L4" s="13"/>
      <c r="M4" s="74"/>
      <c r="N4" s="33"/>
      <c r="O4" s="33"/>
      <c r="P4" s="45" t="s">
        <v>15</v>
      </c>
      <c r="Q4" s="33"/>
      <c r="R4" s="33"/>
      <c r="S4" s="20"/>
      <c r="T4" s="21"/>
    </row>
    <row r="5" spans="1:21">
      <c r="B5" s="16" t="s">
        <v>16</v>
      </c>
      <c r="C5" s="30" t="s">
        <v>17</v>
      </c>
      <c r="D5" s="30" t="s">
        <v>18</v>
      </c>
      <c r="E5" s="15"/>
      <c r="F5" s="11" t="s">
        <v>19</v>
      </c>
      <c r="G5" s="11"/>
      <c r="H5" s="44" t="s">
        <v>72</v>
      </c>
      <c r="I5" s="16" t="s">
        <v>20</v>
      </c>
      <c r="J5" s="16" t="s">
        <v>21</v>
      </c>
      <c r="K5" s="16" t="s">
        <v>103</v>
      </c>
      <c r="L5" s="30" t="s">
        <v>104</v>
      </c>
      <c r="M5" s="27" t="s">
        <v>2</v>
      </c>
      <c r="N5" s="16" t="s">
        <v>22</v>
      </c>
      <c r="O5" s="16" t="s">
        <v>23</v>
      </c>
      <c r="P5" s="16" t="s">
        <v>3</v>
      </c>
      <c r="Q5" s="16" t="s">
        <v>4</v>
      </c>
      <c r="R5" s="16" t="s">
        <v>24</v>
      </c>
      <c r="S5" s="15"/>
      <c r="T5" s="17" t="s">
        <v>25</v>
      </c>
    </row>
    <row r="6" spans="1:21">
      <c r="B6" s="133" t="s">
        <v>26</v>
      </c>
      <c r="C6" s="134"/>
      <c r="D6" s="134"/>
      <c r="E6" s="134"/>
      <c r="F6" s="115"/>
      <c r="G6" s="115"/>
      <c r="H6" s="9"/>
      <c r="I6" s="18"/>
      <c r="J6" s="18"/>
      <c r="K6" s="18"/>
      <c r="M6" s="14"/>
      <c r="N6" s="135"/>
      <c r="O6" s="135"/>
      <c r="P6" s="135"/>
      <c r="Q6" s="135"/>
      <c r="R6" s="135"/>
      <c r="S6" s="18"/>
      <c r="T6" s="34"/>
      <c r="U6" s="19"/>
    </row>
    <row r="7" spans="1:21">
      <c r="B7" s="35"/>
      <c r="C7" s="1"/>
      <c r="D7" s="1"/>
      <c r="E7" s="36" t="s">
        <v>297</v>
      </c>
      <c r="F7" s="117"/>
      <c r="H7" s="43"/>
      <c r="I7" s="18"/>
      <c r="J7" s="18"/>
      <c r="K7" s="18"/>
      <c r="M7" s="14"/>
      <c r="N7" s="135"/>
      <c r="O7" s="135"/>
      <c r="P7" s="135"/>
      <c r="Q7" s="135"/>
      <c r="R7" s="135"/>
      <c r="S7" s="18"/>
      <c r="T7" s="52"/>
      <c r="U7" s="19"/>
    </row>
    <row r="8" spans="1:21">
      <c r="A8" t="s">
        <v>7</v>
      </c>
      <c r="B8" s="61" t="s">
        <v>263</v>
      </c>
      <c r="C8" s="1">
        <v>500</v>
      </c>
      <c r="D8" s="1">
        <v>131</v>
      </c>
      <c r="E8" s="36"/>
      <c r="F8" s="118" t="s">
        <v>298</v>
      </c>
      <c r="G8" s="4"/>
      <c r="H8" s="58" t="s">
        <v>295</v>
      </c>
      <c r="I8" s="101" t="s">
        <v>296</v>
      </c>
      <c r="J8" s="18">
        <v>500</v>
      </c>
      <c r="K8" s="18"/>
      <c r="M8" s="14"/>
      <c r="N8" s="135">
        <f>J8+K8-M8-O8</f>
        <v>0</v>
      </c>
      <c r="O8" s="135">
        <v>500</v>
      </c>
      <c r="P8" s="135">
        <v>97.8</v>
      </c>
      <c r="Q8" s="135">
        <v>402.2</v>
      </c>
      <c r="R8" s="135">
        <f>N8+O8-P8-Q8</f>
        <v>0</v>
      </c>
      <c r="S8" s="18"/>
      <c r="T8" s="52"/>
      <c r="U8" s="19"/>
    </row>
    <row r="9" spans="1:21">
      <c r="B9" s="61"/>
      <c r="C9" s="1"/>
      <c r="D9" s="1"/>
      <c r="E9" s="36"/>
      <c r="F9" s="118"/>
      <c r="G9" s="4"/>
      <c r="H9" s="58"/>
      <c r="I9" s="101"/>
      <c r="J9" s="18"/>
      <c r="K9" s="18"/>
      <c r="M9" s="14"/>
      <c r="N9" s="135"/>
      <c r="O9" s="135"/>
      <c r="P9" s="135"/>
      <c r="Q9" s="135"/>
      <c r="R9" s="135"/>
      <c r="S9" s="18"/>
      <c r="T9" s="52"/>
      <c r="U9" s="19"/>
    </row>
    <row r="10" spans="1:21" ht="15.75" thickBot="1">
      <c r="B10" s="61"/>
      <c r="C10" s="1"/>
      <c r="D10" s="1"/>
      <c r="E10" s="109" t="s">
        <v>360</v>
      </c>
      <c r="F10" s="125"/>
      <c r="G10" s="110"/>
      <c r="H10" s="111"/>
      <c r="I10" s="112"/>
      <c r="J10" s="113">
        <f>SUM(J7:J9)</f>
        <v>500</v>
      </c>
      <c r="K10" s="113">
        <f>SUM(K7:K9)</f>
        <v>0</v>
      </c>
      <c r="L10" s="114"/>
      <c r="M10" s="68">
        <f t="shared" ref="M10:R10" si="0">SUM(M7:M9)</f>
        <v>0</v>
      </c>
      <c r="N10" s="137">
        <f t="shared" si="0"/>
        <v>0</v>
      </c>
      <c r="O10" s="137">
        <f t="shared" si="0"/>
        <v>500</v>
      </c>
      <c r="P10" s="137">
        <f t="shared" si="0"/>
        <v>97.8</v>
      </c>
      <c r="Q10" s="137">
        <f t="shared" si="0"/>
        <v>402.2</v>
      </c>
      <c r="R10" s="137">
        <f t="shared" si="0"/>
        <v>0</v>
      </c>
      <c r="S10" s="18"/>
      <c r="T10" s="52"/>
      <c r="U10" s="19"/>
    </row>
    <row r="11" spans="1:21" ht="15.75" thickTop="1">
      <c r="B11" s="35"/>
      <c r="C11" s="1"/>
      <c r="D11" s="1"/>
      <c r="E11" s="36"/>
      <c r="F11" s="117"/>
      <c r="H11" s="43"/>
      <c r="I11" s="18"/>
      <c r="J11" s="18"/>
      <c r="K11" s="18"/>
      <c r="M11" s="14"/>
      <c r="N11" s="135"/>
      <c r="O11" s="135"/>
      <c r="P11" s="135"/>
      <c r="Q11" s="135"/>
      <c r="R11" s="135"/>
      <c r="S11" s="18"/>
      <c r="T11" s="52"/>
      <c r="U11" s="19"/>
    </row>
    <row r="12" spans="1:21">
      <c r="B12" s="35"/>
      <c r="C12" s="1"/>
      <c r="D12" s="1"/>
      <c r="E12" s="36" t="s">
        <v>27</v>
      </c>
      <c r="F12" s="117"/>
      <c r="H12" s="43"/>
      <c r="I12" s="18"/>
      <c r="J12" s="18"/>
      <c r="K12" s="18"/>
      <c r="M12" s="14"/>
      <c r="N12" s="135"/>
      <c r="O12" s="135"/>
      <c r="P12" s="135"/>
      <c r="Q12" s="135"/>
      <c r="R12" s="135"/>
      <c r="S12" s="18"/>
      <c r="T12" s="52"/>
      <c r="U12" s="19"/>
    </row>
    <row r="13" spans="1:21">
      <c r="B13" s="35"/>
      <c r="C13" s="1"/>
      <c r="D13" s="1"/>
      <c r="E13" s="36"/>
      <c r="F13" s="117"/>
      <c r="H13" s="43"/>
      <c r="I13" s="18"/>
      <c r="J13" s="18"/>
      <c r="K13" s="18"/>
      <c r="M13" s="14"/>
      <c r="N13" s="135"/>
      <c r="O13" s="135"/>
      <c r="P13" s="135"/>
      <c r="Q13" s="135"/>
      <c r="R13" s="135"/>
      <c r="S13" s="18"/>
      <c r="T13" s="52"/>
      <c r="U13" s="19"/>
    </row>
    <row r="14" spans="1:21">
      <c r="B14" s="35"/>
      <c r="C14" s="1"/>
      <c r="D14" s="1"/>
      <c r="E14" s="36"/>
      <c r="F14" s="117"/>
      <c r="H14" s="43"/>
      <c r="I14" s="18"/>
      <c r="J14" s="18"/>
      <c r="K14" s="18"/>
      <c r="M14" s="14"/>
      <c r="N14" s="135"/>
      <c r="O14" s="135"/>
      <c r="P14" s="135"/>
      <c r="Q14" s="135"/>
      <c r="R14" s="135"/>
      <c r="S14" s="18"/>
      <c r="T14" s="52"/>
      <c r="U14" s="19"/>
    </row>
    <row r="15" spans="1:21">
      <c r="A15" t="s">
        <v>8</v>
      </c>
      <c r="B15" s="47" t="s">
        <v>28</v>
      </c>
      <c r="C15" s="1">
        <v>500</v>
      </c>
      <c r="D15" s="1">
        <v>254</v>
      </c>
      <c r="E15" s="99"/>
      <c r="F15" s="121" t="s">
        <v>52</v>
      </c>
      <c r="G15" s="80"/>
      <c r="H15" s="81" t="s">
        <v>74</v>
      </c>
      <c r="I15" s="88" t="s">
        <v>192</v>
      </c>
      <c r="J15" s="83">
        <v>954</v>
      </c>
      <c r="K15" s="83"/>
      <c r="L15" s="87"/>
      <c r="M15" s="85"/>
      <c r="N15" s="136">
        <f t="shared" ref="N15:N39" si="1">J15+K15-M15-O15</f>
        <v>0</v>
      </c>
      <c r="O15" s="136">
        <v>954</v>
      </c>
      <c r="P15" s="136">
        <v>0</v>
      </c>
      <c r="Q15" s="136">
        <v>954</v>
      </c>
      <c r="R15" s="136">
        <f t="shared" ref="R15:R39" si="2">N15+O15-P15-Q15</f>
        <v>0</v>
      </c>
      <c r="S15" s="18"/>
      <c r="T15" s="52"/>
      <c r="U15" s="19"/>
    </row>
    <row r="16" spans="1:21">
      <c r="A16" t="s">
        <v>8</v>
      </c>
      <c r="B16" s="47" t="s">
        <v>28</v>
      </c>
      <c r="C16" s="1">
        <v>500</v>
      </c>
      <c r="D16" s="1">
        <v>255</v>
      </c>
      <c r="E16" s="36"/>
      <c r="F16" s="119" t="s">
        <v>53</v>
      </c>
      <c r="G16" s="4"/>
      <c r="H16" s="58" t="s">
        <v>74</v>
      </c>
      <c r="I16" s="46" t="s">
        <v>192</v>
      </c>
      <c r="J16" s="18">
        <v>14000</v>
      </c>
      <c r="K16" s="18"/>
      <c r="M16" s="14">
        <v>817.5</v>
      </c>
      <c r="N16" s="135">
        <f t="shared" si="1"/>
        <v>0</v>
      </c>
      <c r="O16" s="135">
        <v>13182.5</v>
      </c>
      <c r="P16" s="135">
        <v>21</v>
      </c>
      <c r="Q16" s="135">
        <v>13161.5</v>
      </c>
      <c r="R16" s="135">
        <f t="shared" si="2"/>
        <v>0</v>
      </c>
      <c r="S16" s="18"/>
      <c r="T16" s="53" t="s">
        <v>371</v>
      </c>
      <c r="U16" s="19"/>
    </row>
    <row r="17" spans="1:21">
      <c r="A17" t="s">
        <v>6</v>
      </c>
      <c r="B17" s="47" t="s">
        <v>28</v>
      </c>
      <c r="C17" s="1">
        <v>500</v>
      </c>
      <c r="D17" s="1">
        <v>256</v>
      </c>
      <c r="E17" s="99"/>
      <c r="F17" s="121" t="s">
        <v>75</v>
      </c>
      <c r="G17" s="80"/>
      <c r="H17" s="81" t="s">
        <v>74</v>
      </c>
      <c r="I17" s="88" t="s">
        <v>192</v>
      </c>
      <c r="J17" s="83">
        <v>610</v>
      </c>
      <c r="K17" s="83"/>
      <c r="L17" s="87"/>
      <c r="M17" s="143">
        <v>610</v>
      </c>
      <c r="N17" s="136">
        <f t="shared" si="1"/>
        <v>0</v>
      </c>
      <c r="O17" s="136"/>
      <c r="P17" s="136"/>
      <c r="Q17" s="136"/>
      <c r="R17" s="136">
        <f t="shared" si="2"/>
        <v>0</v>
      </c>
      <c r="S17" s="18"/>
      <c r="T17" s="53"/>
      <c r="U17" s="19"/>
    </row>
    <row r="18" spans="1:21">
      <c r="A18" t="s">
        <v>8</v>
      </c>
      <c r="B18" s="47" t="s">
        <v>30</v>
      </c>
      <c r="C18" s="1">
        <v>500</v>
      </c>
      <c r="D18" s="1">
        <v>257</v>
      </c>
      <c r="E18" s="99"/>
      <c r="F18" s="121" t="s">
        <v>54</v>
      </c>
      <c r="G18" s="80"/>
      <c r="H18" s="81" t="s">
        <v>101</v>
      </c>
      <c r="I18" s="88" t="s">
        <v>31</v>
      </c>
      <c r="J18" s="83">
        <v>1766</v>
      </c>
      <c r="K18" s="83"/>
      <c r="L18" s="87"/>
      <c r="M18" s="85">
        <v>72.900000000000006</v>
      </c>
      <c r="N18" s="136">
        <f t="shared" si="1"/>
        <v>0</v>
      </c>
      <c r="O18" s="136">
        <v>1693.1</v>
      </c>
      <c r="P18" s="136">
        <v>0</v>
      </c>
      <c r="Q18" s="136">
        <v>1693.1</v>
      </c>
      <c r="R18" s="136">
        <f t="shared" si="2"/>
        <v>0</v>
      </c>
      <c r="S18" s="18"/>
      <c r="T18" s="53"/>
      <c r="U18" s="19"/>
    </row>
    <row r="19" spans="1:21">
      <c r="A19" t="s">
        <v>8</v>
      </c>
      <c r="B19" s="47" t="s">
        <v>30</v>
      </c>
      <c r="C19" s="1">
        <v>500</v>
      </c>
      <c r="D19" s="1">
        <v>258</v>
      </c>
      <c r="E19" s="99"/>
      <c r="F19" s="121" t="s">
        <v>55</v>
      </c>
      <c r="G19" s="80"/>
      <c r="H19" s="81" t="s">
        <v>101</v>
      </c>
      <c r="I19" s="88" t="s">
        <v>31</v>
      </c>
      <c r="J19" s="83">
        <v>234</v>
      </c>
      <c r="K19" s="83"/>
      <c r="L19" s="87"/>
      <c r="M19" s="85"/>
      <c r="N19" s="136">
        <f t="shared" si="1"/>
        <v>0</v>
      </c>
      <c r="O19" s="136">
        <v>234</v>
      </c>
      <c r="P19" s="136">
        <v>0</v>
      </c>
      <c r="Q19" s="136">
        <v>234</v>
      </c>
      <c r="R19" s="136">
        <f t="shared" si="2"/>
        <v>0</v>
      </c>
      <c r="S19" s="18"/>
      <c r="T19" s="52"/>
      <c r="U19" s="19"/>
    </row>
    <row r="20" spans="1:21">
      <c r="A20" t="s">
        <v>7</v>
      </c>
      <c r="B20" s="61" t="s">
        <v>77</v>
      </c>
      <c r="C20" s="1">
        <v>500</v>
      </c>
      <c r="D20" s="1">
        <v>259</v>
      </c>
      <c r="E20" s="36"/>
      <c r="F20" s="122" t="s">
        <v>78</v>
      </c>
      <c r="G20" s="4"/>
      <c r="H20" s="58" t="s">
        <v>101</v>
      </c>
      <c r="I20" s="46" t="s">
        <v>81</v>
      </c>
      <c r="J20" s="18">
        <v>600</v>
      </c>
      <c r="K20" s="18">
        <v>-60</v>
      </c>
      <c r="L20" s="66" t="s">
        <v>257</v>
      </c>
      <c r="M20" s="14">
        <v>0.5</v>
      </c>
      <c r="N20" s="135">
        <f t="shared" si="1"/>
        <v>0</v>
      </c>
      <c r="O20" s="135">
        <v>539.5</v>
      </c>
      <c r="P20" s="135">
        <v>10.8</v>
      </c>
      <c r="Q20" s="135">
        <v>527.5</v>
      </c>
      <c r="R20" s="135">
        <f t="shared" si="2"/>
        <v>1.2000000000000455</v>
      </c>
      <c r="S20" s="18"/>
      <c r="T20" s="53" t="s">
        <v>362</v>
      </c>
      <c r="U20" s="19"/>
    </row>
    <row r="21" spans="1:21">
      <c r="A21" t="s">
        <v>8</v>
      </c>
      <c r="B21" s="61" t="s">
        <v>77</v>
      </c>
      <c r="C21" s="1">
        <v>500</v>
      </c>
      <c r="D21" s="1">
        <v>260</v>
      </c>
      <c r="E21" s="99"/>
      <c r="F21" s="123" t="s">
        <v>79</v>
      </c>
      <c r="G21" s="80"/>
      <c r="H21" s="81" t="s">
        <v>101</v>
      </c>
      <c r="I21" s="88" t="s">
        <v>81</v>
      </c>
      <c r="J21" s="83">
        <v>650</v>
      </c>
      <c r="K21" s="83"/>
      <c r="L21" s="87"/>
      <c r="M21" s="85"/>
      <c r="N21" s="136">
        <f t="shared" si="1"/>
        <v>0</v>
      </c>
      <c r="O21" s="136">
        <v>650</v>
      </c>
      <c r="P21" s="136">
        <v>0</v>
      </c>
      <c r="Q21" s="136">
        <v>650</v>
      </c>
      <c r="R21" s="136">
        <f t="shared" si="2"/>
        <v>0</v>
      </c>
      <c r="S21" s="18"/>
      <c r="T21" s="52"/>
      <c r="U21" s="19"/>
    </row>
    <row r="22" spans="1:21">
      <c r="A22" t="s">
        <v>8</v>
      </c>
      <c r="B22" s="61" t="s">
        <v>77</v>
      </c>
      <c r="C22" s="1">
        <v>500</v>
      </c>
      <c r="D22" s="1">
        <v>261</v>
      </c>
      <c r="E22" s="99"/>
      <c r="F22" s="123" t="s">
        <v>80</v>
      </c>
      <c r="G22" s="80"/>
      <c r="H22" s="81" t="s">
        <v>101</v>
      </c>
      <c r="I22" s="88" t="s">
        <v>81</v>
      </c>
      <c r="J22" s="83">
        <f>30000</f>
        <v>30000</v>
      </c>
      <c r="K22" s="83">
        <v>-30000</v>
      </c>
      <c r="L22" s="84"/>
      <c r="M22" s="143"/>
      <c r="N22" s="136">
        <f t="shared" si="1"/>
        <v>0</v>
      </c>
      <c r="O22" s="136"/>
      <c r="P22" s="136"/>
      <c r="Q22" s="136"/>
      <c r="R22" s="136">
        <f t="shared" si="2"/>
        <v>0</v>
      </c>
      <c r="S22" s="18"/>
      <c r="T22" s="52"/>
      <c r="U22" s="19"/>
    </row>
    <row r="23" spans="1:21">
      <c r="A23" t="s">
        <v>8</v>
      </c>
      <c r="B23" s="61" t="s">
        <v>77</v>
      </c>
      <c r="C23" s="1">
        <v>500</v>
      </c>
      <c r="D23" s="1">
        <v>262</v>
      </c>
      <c r="E23" s="36"/>
      <c r="F23" s="122" t="s">
        <v>97</v>
      </c>
      <c r="G23" s="4"/>
      <c r="H23" s="58" t="s">
        <v>101</v>
      </c>
      <c r="I23" s="46" t="s">
        <v>81</v>
      </c>
      <c r="J23" s="18"/>
      <c r="K23" s="18">
        <v>30000</v>
      </c>
      <c r="M23" s="14">
        <v>22.6</v>
      </c>
      <c r="N23" s="135">
        <f t="shared" si="1"/>
        <v>0</v>
      </c>
      <c r="O23" s="135">
        <v>29977.4</v>
      </c>
      <c r="P23" s="135">
        <v>36.5</v>
      </c>
      <c r="Q23" s="135">
        <v>29939</v>
      </c>
      <c r="R23" s="135">
        <f t="shared" si="2"/>
        <v>1.9000000000014552</v>
      </c>
      <c r="S23" s="18"/>
      <c r="T23" s="53" t="s">
        <v>362</v>
      </c>
      <c r="U23" s="19"/>
    </row>
    <row r="24" spans="1:21">
      <c r="A24" t="s">
        <v>8</v>
      </c>
      <c r="B24" s="61" t="s">
        <v>113</v>
      </c>
      <c r="C24" s="1">
        <v>500</v>
      </c>
      <c r="D24" s="1">
        <v>263</v>
      </c>
      <c r="E24" s="99"/>
      <c r="F24" s="123" t="s">
        <v>114</v>
      </c>
      <c r="G24" s="80"/>
      <c r="H24" s="81" t="s">
        <v>130</v>
      </c>
      <c r="I24" s="100" t="s">
        <v>117</v>
      </c>
      <c r="J24" s="83">
        <v>125</v>
      </c>
      <c r="K24" s="83"/>
      <c r="L24" s="87"/>
      <c r="M24" s="143"/>
      <c r="N24" s="136">
        <f t="shared" si="1"/>
        <v>0</v>
      </c>
      <c r="O24" s="136">
        <v>125</v>
      </c>
      <c r="P24" s="136">
        <v>0</v>
      </c>
      <c r="Q24" s="136">
        <v>125</v>
      </c>
      <c r="R24" s="136">
        <f t="shared" si="2"/>
        <v>0</v>
      </c>
      <c r="S24" s="56"/>
      <c r="T24" s="52"/>
      <c r="U24" s="19"/>
    </row>
    <row r="25" spans="1:21">
      <c r="A25" t="s">
        <v>8</v>
      </c>
      <c r="B25" s="61" t="s">
        <v>113</v>
      </c>
      <c r="C25" s="1">
        <v>500</v>
      </c>
      <c r="D25" s="1">
        <v>264</v>
      </c>
      <c r="E25" s="99"/>
      <c r="F25" s="123" t="s">
        <v>115</v>
      </c>
      <c r="G25" s="80"/>
      <c r="H25" s="81" t="s">
        <v>130</v>
      </c>
      <c r="I25" s="100" t="s">
        <v>117</v>
      </c>
      <c r="J25" s="83">
        <v>1050</v>
      </c>
      <c r="K25" s="83"/>
      <c r="L25" s="84"/>
      <c r="M25" s="143"/>
      <c r="N25" s="136">
        <f t="shared" si="1"/>
        <v>0</v>
      </c>
      <c r="O25" s="136">
        <v>1050</v>
      </c>
      <c r="P25" s="136">
        <v>0</v>
      </c>
      <c r="Q25" s="136">
        <v>1050</v>
      </c>
      <c r="R25" s="136">
        <f t="shared" si="2"/>
        <v>0</v>
      </c>
      <c r="S25" s="56"/>
      <c r="T25" s="52"/>
      <c r="U25" s="19"/>
    </row>
    <row r="26" spans="1:21">
      <c r="A26" t="s">
        <v>8</v>
      </c>
      <c r="B26" s="61" t="s">
        <v>113</v>
      </c>
      <c r="C26" s="1">
        <v>500</v>
      </c>
      <c r="D26" s="1">
        <v>265</v>
      </c>
      <c r="E26" s="99"/>
      <c r="F26" s="123" t="s">
        <v>116</v>
      </c>
      <c r="G26" s="80"/>
      <c r="H26" s="81" t="s">
        <v>130</v>
      </c>
      <c r="I26" s="100" t="s">
        <v>117</v>
      </c>
      <c r="J26" s="83">
        <v>1405</v>
      </c>
      <c r="K26" s="83"/>
      <c r="L26" s="87"/>
      <c r="M26" s="85"/>
      <c r="N26" s="136">
        <f t="shared" si="1"/>
        <v>0</v>
      </c>
      <c r="O26" s="136">
        <v>1405</v>
      </c>
      <c r="P26" s="136">
        <v>0</v>
      </c>
      <c r="Q26" s="136">
        <v>1405</v>
      </c>
      <c r="R26" s="136">
        <f t="shared" si="2"/>
        <v>0</v>
      </c>
      <c r="S26" s="56"/>
      <c r="T26" s="52"/>
      <c r="U26" s="19"/>
    </row>
    <row r="27" spans="1:21">
      <c r="A27" t="s">
        <v>8</v>
      </c>
      <c r="B27" s="161" t="s">
        <v>113</v>
      </c>
      <c r="C27" s="1">
        <v>500</v>
      </c>
      <c r="D27" s="1">
        <v>266</v>
      </c>
      <c r="E27" s="99"/>
      <c r="F27" s="123" t="s">
        <v>127</v>
      </c>
      <c r="G27" s="80"/>
      <c r="H27" s="81" t="s">
        <v>130</v>
      </c>
      <c r="I27" s="100" t="s">
        <v>128</v>
      </c>
      <c r="J27" s="83">
        <v>3000</v>
      </c>
      <c r="K27" s="83"/>
      <c r="L27" s="87"/>
      <c r="M27" s="85"/>
      <c r="N27" s="136">
        <f t="shared" si="1"/>
        <v>0</v>
      </c>
      <c r="O27" s="136">
        <v>3000</v>
      </c>
      <c r="P27" s="136">
        <v>0</v>
      </c>
      <c r="Q27" s="136">
        <v>3000</v>
      </c>
      <c r="R27" s="136">
        <f t="shared" si="2"/>
        <v>0</v>
      </c>
      <c r="S27" s="56"/>
      <c r="T27" s="52"/>
      <c r="U27" s="19"/>
    </row>
    <row r="28" spans="1:21">
      <c r="A28" t="s">
        <v>8</v>
      </c>
      <c r="B28" s="61" t="s">
        <v>141</v>
      </c>
      <c r="C28" s="1">
        <v>500</v>
      </c>
      <c r="D28" s="1">
        <v>267</v>
      </c>
      <c r="E28" s="36"/>
      <c r="F28" s="122" t="s">
        <v>142</v>
      </c>
      <c r="G28" s="4"/>
      <c r="H28" s="58" t="s">
        <v>201</v>
      </c>
      <c r="I28" s="101" t="s">
        <v>143</v>
      </c>
      <c r="J28" s="18">
        <v>24825</v>
      </c>
      <c r="K28" s="18"/>
      <c r="M28" s="14"/>
      <c r="N28" s="135">
        <f t="shared" si="1"/>
        <v>0</v>
      </c>
      <c r="O28" s="135">
        <v>24825</v>
      </c>
      <c r="P28" s="135">
        <v>2649.2</v>
      </c>
      <c r="Q28" s="135">
        <v>22134</v>
      </c>
      <c r="R28" s="135">
        <f t="shared" si="2"/>
        <v>41.799999999999272</v>
      </c>
      <c r="S28" s="56"/>
      <c r="T28" s="52"/>
      <c r="U28" s="19"/>
    </row>
    <row r="29" spans="1:21">
      <c r="A29" t="s">
        <v>8</v>
      </c>
      <c r="B29" s="61" t="s">
        <v>141</v>
      </c>
      <c r="C29" s="1">
        <v>500</v>
      </c>
      <c r="D29" s="1">
        <v>268</v>
      </c>
      <c r="E29" s="36"/>
      <c r="F29" s="122" t="s">
        <v>144</v>
      </c>
      <c r="G29" s="4"/>
      <c r="H29" s="58" t="s">
        <v>201</v>
      </c>
      <c r="I29" s="101" t="s">
        <v>143</v>
      </c>
      <c r="J29" s="18">
        <v>2000</v>
      </c>
      <c r="K29" s="18"/>
      <c r="M29" s="14"/>
      <c r="N29" s="135">
        <f t="shared" si="1"/>
        <v>0</v>
      </c>
      <c r="O29" s="135">
        <v>2000</v>
      </c>
      <c r="P29" s="135">
        <v>232.6</v>
      </c>
      <c r="Q29" s="135">
        <v>1767.4</v>
      </c>
      <c r="R29" s="135">
        <f t="shared" si="2"/>
        <v>0</v>
      </c>
      <c r="S29" s="56"/>
      <c r="T29" s="52"/>
      <c r="U29" s="19"/>
    </row>
    <row r="30" spans="1:21">
      <c r="A30" t="s">
        <v>8</v>
      </c>
      <c r="B30" s="61" t="s">
        <v>141</v>
      </c>
      <c r="C30" s="1">
        <v>500</v>
      </c>
      <c r="D30" s="1">
        <v>269</v>
      </c>
      <c r="E30" s="36"/>
      <c r="F30" s="122" t="s">
        <v>145</v>
      </c>
      <c r="G30" s="4"/>
      <c r="H30" s="58" t="s">
        <v>201</v>
      </c>
      <c r="I30" s="101" t="s">
        <v>143</v>
      </c>
      <c r="J30" s="18">
        <v>175</v>
      </c>
      <c r="K30" s="18"/>
      <c r="M30" s="14"/>
      <c r="N30" s="135">
        <f t="shared" si="1"/>
        <v>0</v>
      </c>
      <c r="O30" s="135">
        <v>175</v>
      </c>
      <c r="P30" s="135">
        <v>175</v>
      </c>
      <c r="Q30" s="135"/>
      <c r="R30" s="135">
        <f t="shared" si="2"/>
        <v>0</v>
      </c>
      <c r="S30" s="56"/>
      <c r="T30" s="52"/>
      <c r="U30" s="19"/>
    </row>
    <row r="31" spans="1:21">
      <c r="A31" t="s">
        <v>8</v>
      </c>
      <c r="B31" s="61" t="s">
        <v>141</v>
      </c>
      <c r="C31" s="1">
        <v>500</v>
      </c>
      <c r="D31" s="1">
        <v>270</v>
      </c>
      <c r="E31" s="36"/>
      <c r="F31" s="122" t="s">
        <v>146</v>
      </c>
      <c r="G31" s="4"/>
      <c r="H31" s="58" t="s">
        <v>201</v>
      </c>
      <c r="I31" s="101" t="s">
        <v>143</v>
      </c>
      <c r="J31" s="18">
        <v>2000</v>
      </c>
      <c r="K31" s="18"/>
      <c r="M31" s="14"/>
      <c r="N31" s="135">
        <f t="shared" si="1"/>
        <v>0</v>
      </c>
      <c r="O31" s="135">
        <v>2000</v>
      </c>
      <c r="P31" s="135">
        <v>505</v>
      </c>
      <c r="Q31" s="135">
        <v>1132.9000000000001</v>
      </c>
      <c r="R31" s="135">
        <f t="shared" si="2"/>
        <v>362.09999999999991</v>
      </c>
      <c r="S31" s="56"/>
      <c r="T31" s="52"/>
      <c r="U31" s="19"/>
    </row>
    <row r="32" spans="1:21">
      <c r="A32" t="s">
        <v>8</v>
      </c>
      <c r="B32" s="61" t="s">
        <v>203</v>
      </c>
      <c r="C32" s="1">
        <v>500</v>
      </c>
      <c r="D32" s="1">
        <v>271</v>
      </c>
      <c r="E32" s="36"/>
      <c r="F32" s="122" t="s">
        <v>198</v>
      </c>
      <c r="G32" s="4"/>
      <c r="H32" s="58" t="s">
        <v>201</v>
      </c>
      <c r="I32" s="101" t="s">
        <v>202</v>
      </c>
      <c r="J32" s="18">
        <v>25000</v>
      </c>
      <c r="K32" s="18"/>
      <c r="M32" s="14"/>
      <c r="N32" s="135">
        <f t="shared" si="1"/>
        <v>0</v>
      </c>
      <c r="O32" s="135">
        <v>25000</v>
      </c>
      <c r="P32" s="135">
        <v>8821.2000000000007</v>
      </c>
      <c r="Q32" s="135">
        <v>16165.1</v>
      </c>
      <c r="R32" s="135">
        <f t="shared" si="2"/>
        <v>13.699999999998909</v>
      </c>
      <c r="S32" s="56"/>
      <c r="T32" s="52"/>
      <c r="U32" s="19"/>
    </row>
    <row r="33" spans="1:21">
      <c r="A33" t="s">
        <v>8</v>
      </c>
      <c r="B33" s="61" t="s">
        <v>203</v>
      </c>
      <c r="C33" s="1">
        <v>500</v>
      </c>
      <c r="D33" s="1">
        <v>272</v>
      </c>
      <c r="E33" s="36"/>
      <c r="F33" s="122" t="s">
        <v>199</v>
      </c>
      <c r="G33" s="4"/>
      <c r="H33" s="58" t="s">
        <v>201</v>
      </c>
      <c r="I33" s="101" t="s">
        <v>202</v>
      </c>
      <c r="J33" s="18">
        <v>2000</v>
      </c>
      <c r="K33" s="18"/>
      <c r="M33" s="14"/>
      <c r="N33" s="135">
        <f t="shared" si="1"/>
        <v>0</v>
      </c>
      <c r="O33" s="135">
        <v>2000</v>
      </c>
      <c r="P33" s="135">
        <v>436.4</v>
      </c>
      <c r="Q33" s="135">
        <v>135.1</v>
      </c>
      <c r="R33" s="135">
        <f t="shared" si="2"/>
        <v>1428.5</v>
      </c>
      <c r="S33" s="56"/>
      <c r="T33" s="52"/>
      <c r="U33" s="19"/>
    </row>
    <row r="34" spans="1:21">
      <c r="A34" t="s">
        <v>8</v>
      </c>
      <c r="B34" s="61" t="s">
        <v>203</v>
      </c>
      <c r="C34" s="1">
        <v>500</v>
      </c>
      <c r="D34" s="1">
        <v>273</v>
      </c>
      <c r="E34" s="99"/>
      <c r="F34" s="123" t="s">
        <v>200</v>
      </c>
      <c r="G34" s="80"/>
      <c r="H34" s="81" t="s">
        <v>201</v>
      </c>
      <c r="I34" s="105" t="s">
        <v>202</v>
      </c>
      <c r="J34" s="83">
        <v>250</v>
      </c>
      <c r="K34" s="83"/>
      <c r="L34" s="87"/>
      <c r="M34" s="85"/>
      <c r="N34" s="136">
        <f t="shared" si="1"/>
        <v>0</v>
      </c>
      <c r="O34" s="136">
        <v>250</v>
      </c>
      <c r="P34" s="136">
        <v>0</v>
      </c>
      <c r="Q34" s="136">
        <v>250</v>
      </c>
      <c r="R34" s="136">
        <f t="shared" si="2"/>
        <v>0</v>
      </c>
      <c r="S34" s="56"/>
      <c r="T34" s="52"/>
      <c r="U34" s="19"/>
    </row>
    <row r="35" spans="1:21">
      <c r="A35" t="s">
        <v>8</v>
      </c>
      <c r="B35" s="61" t="s">
        <v>263</v>
      </c>
      <c r="C35" s="1">
        <v>500</v>
      </c>
      <c r="D35" s="1">
        <v>274</v>
      </c>
      <c r="E35" s="36"/>
      <c r="F35" s="122" t="s">
        <v>265</v>
      </c>
      <c r="G35" s="4"/>
      <c r="H35" s="58" t="s">
        <v>264</v>
      </c>
      <c r="I35" s="101" t="s">
        <v>285</v>
      </c>
      <c r="J35" s="18">
        <v>2000</v>
      </c>
      <c r="K35" s="18"/>
      <c r="M35" s="14"/>
      <c r="N35" s="135">
        <f t="shared" si="1"/>
        <v>0</v>
      </c>
      <c r="O35" s="135">
        <v>2000</v>
      </c>
      <c r="P35" s="135">
        <v>168.6</v>
      </c>
      <c r="Q35" s="135">
        <v>1831.4</v>
      </c>
      <c r="R35" s="135">
        <f t="shared" si="2"/>
        <v>0</v>
      </c>
      <c r="S35" s="56"/>
      <c r="T35" s="52"/>
      <c r="U35" s="19"/>
    </row>
    <row r="36" spans="1:21">
      <c r="A36" t="s">
        <v>8</v>
      </c>
      <c r="B36" s="61" t="s">
        <v>263</v>
      </c>
      <c r="C36" s="1">
        <v>500</v>
      </c>
      <c r="D36" s="1">
        <v>275</v>
      </c>
      <c r="E36" s="36"/>
      <c r="F36" s="124" t="s">
        <v>291</v>
      </c>
      <c r="G36" s="4"/>
      <c r="H36" s="58" t="s">
        <v>295</v>
      </c>
      <c r="I36" s="101" t="s">
        <v>296</v>
      </c>
      <c r="J36" s="18">
        <v>26500</v>
      </c>
      <c r="K36" s="18"/>
      <c r="M36" s="14"/>
      <c r="N36" s="135">
        <f t="shared" si="1"/>
        <v>0</v>
      </c>
      <c r="O36" s="135">
        <v>26500</v>
      </c>
      <c r="P36" s="135">
        <v>10621.8</v>
      </c>
      <c r="Q36" s="135">
        <v>6682.2</v>
      </c>
      <c r="R36" s="135">
        <f t="shared" si="2"/>
        <v>9196</v>
      </c>
      <c r="S36" s="56"/>
      <c r="T36" s="52"/>
      <c r="U36" s="19"/>
    </row>
    <row r="37" spans="1:21">
      <c r="A37" t="s">
        <v>8</v>
      </c>
      <c r="B37" s="61" t="s">
        <v>263</v>
      </c>
      <c r="C37" s="1">
        <v>500</v>
      </c>
      <c r="D37" s="1">
        <v>276</v>
      </c>
      <c r="E37" s="36"/>
      <c r="F37" s="124" t="s">
        <v>292</v>
      </c>
      <c r="G37" s="4"/>
      <c r="H37" s="58" t="s">
        <v>295</v>
      </c>
      <c r="I37" s="101" t="s">
        <v>296</v>
      </c>
      <c r="J37" s="18">
        <v>3500</v>
      </c>
      <c r="K37" s="18"/>
      <c r="M37" s="14"/>
      <c r="N37" s="135">
        <f t="shared" si="1"/>
        <v>0</v>
      </c>
      <c r="O37" s="135">
        <v>3500</v>
      </c>
      <c r="P37" s="135"/>
      <c r="Q37" s="135"/>
      <c r="R37" s="135">
        <f t="shared" si="2"/>
        <v>3500</v>
      </c>
      <c r="S37" s="56"/>
      <c r="T37" s="52"/>
      <c r="U37" s="19"/>
    </row>
    <row r="38" spans="1:21">
      <c r="A38" t="s">
        <v>7</v>
      </c>
      <c r="B38" s="61" t="s">
        <v>263</v>
      </c>
      <c r="C38" s="1">
        <v>500</v>
      </c>
      <c r="D38" s="1">
        <v>277</v>
      </c>
      <c r="E38" s="36"/>
      <c r="F38" s="124" t="s">
        <v>293</v>
      </c>
      <c r="G38" s="4"/>
      <c r="H38" s="58" t="s">
        <v>295</v>
      </c>
      <c r="I38" s="101" t="s">
        <v>296</v>
      </c>
      <c r="J38" s="18">
        <v>500</v>
      </c>
      <c r="K38" s="18"/>
      <c r="M38" s="14"/>
      <c r="N38" s="135">
        <f t="shared" si="1"/>
        <v>0</v>
      </c>
      <c r="O38" s="135">
        <v>500</v>
      </c>
      <c r="P38" s="135">
        <v>405.5</v>
      </c>
      <c r="Q38" s="135">
        <v>2.1</v>
      </c>
      <c r="R38" s="135">
        <f t="shared" si="2"/>
        <v>92.4</v>
      </c>
      <c r="S38" s="56"/>
      <c r="T38" s="52"/>
      <c r="U38" s="19"/>
    </row>
    <row r="39" spans="1:21">
      <c r="A39" t="s">
        <v>8</v>
      </c>
      <c r="B39" s="61" t="s">
        <v>263</v>
      </c>
      <c r="C39" s="1">
        <v>500</v>
      </c>
      <c r="D39" s="1">
        <v>278</v>
      </c>
      <c r="E39" s="36"/>
      <c r="F39" s="124" t="s">
        <v>294</v>
      </c>
      <c r="G39" s="4"/>
      <c r="H39" s="58" t="s">
        <v>295</v>
      </c>
      <c r="I39" s="101" t="s">
        <v>296</v>
      </c>
      <c r="J39" s="18">
        <v>2000</v>
      </c>
      <c r="K39" s="18"/>
      <c r="M39" s="14"/>
      <c r="N39" s="135">
        <f t="shared" si="1"/>
        <v>0</v>
      </c>
      <c r="O39" s="135">
        <v>2000</v>
      </c>
      <c r="P39" s="135">
        <v>185</v>
      </c>
      <c r="Q39" s="135"/>
      <c r="R39" s="135">
        <f t="shared" si="2"/>
        <v>1815</v>
      </c>
      <c r="S39" s="56"/>
      <c r="T39" s="52"/>
      <c r="U39" s="19"/>
    </row>
    <row r="40" spans="1:21">
      <c r="B40" s="61"/>
      <c r="C40" s="1"/>
      <c r="D40" s="1"/>
      <c r="E40" s="36"/>
      <c r="F40" s="122"/>
      <c r="G40" s="4"/>
      <c r="H40" s="58"/>
      <c r="I40" s="101"/>
      <c r="J40" s="18"/>
      <c r="K40" s="18"/>
      <c r="M40" s="14"/>
      <c r="N40" s="135"/>
      <c r="O40" s="135"/>
      <c r="P40" s="135"/>
      <c r="Q40" s="135"/>
      <c r="R40" s="135"/>
      <c r="S40" s="56"/>
      <c r="T40" s="52"/>
      <c r="U40" s="19"/>
    </row>
    <row r="41" spans="1:21" ht="15.75" thickBot="1">
      <c r="B41" s="61"/>
      <c r="C41" s="1"/>
      <c r="D41" s="1"/>
      <c r="E41" s="109" t="s">
        <v>274</v>
      </c>
      <c r="F41" s="125"/>
      <c r="G41" s="110"/>
      <c r="H41" s="111"/>
      <c r="I41" s="112"/>
      <c r="J41" s="113">
        <f>SUM(J12:J40)</f>
        <v>145144</v>
      </c>
      <c r="K41" s="113">
        <f>SUM(K12:K40)</f>
        <v>-60</v>
      </c>
      <c r="L41" s="114"/>
      <c r="M41" s="68">
        <f t="shared" ref="M41:R41" si="3">SUM(M12:M40)</f>
        <v>1523.5</v>
      </c>
      <c r="N41" s="137">
        <f t="shared" si="3"/>
        <v>0</v>
      </c>
      <c r="O41" s="137">
        <f t="shared" si="3"/>
        <v>143560.5</v>
      </c>
      <c r="P41" s="137">
        <f t="shared" si="3"/>
        <v>24268.6</v>
      </c>
      <c r="Q41" s="137">
        <f t="shared" si="3"/>
        <v>102839.3</v>
      </c>
      <c r="R41" s="137">
        <f t="shared" si="3"/>
        <v>16452.599999999999</v>
      </c>
      <c r="S41" s="56"/>
      <c r="T41" s="52"/>
      <c r="U41" s="19"/>
    </row>
    <row r="42" spans="1:21" ht="15.75" thickTop="1">
      <c r="B42" s="47"/>
      <c r="C42" s="1"/>
      <c r="D42" s="1"/>
      <c r="E42" s="36"/>
      <c r="F42" s="119"/>
      <c r="G42" s="4"/>
      <c r="H42" s="58"/>
      <c r="I42" s="57"/>
      <c r="J42" s="18"/>
      <c r="K42" s="18"/>
      <c r="M42" s="14"/>
      <c r="N42" s="135"/>
      <c r="O42" s="135"/>
      <c r="P42" s="135"/>
      <c r="Q42" s="135"/>
      <c r="R42" s="135"/>
      <c r="S42" s="56"/>
      <c r="T42" s="52"/>
      <c r="U42" s="19"/>
    </row>
    <row r="43" spans="1:21">
      <c r="B43" s="35"/>
      <c r="C43" s="1"/>
      <c r="D43" s="1"/>
      <c r="E43" s="36" t="s">
        <v>32</v>
      </c>
      <c r="F43" s="117"/>
      <c r="H43" s="14"/>
      <c r="I43" s="56"/>
      <c r="J43" s="18"/>
      <c r="K43" s="18"/>
      <c r="M43" s="14"/>
      <c r="N43" s="135"/>
      <c r="O43" s="135"/>
      <c r="P43" s="135"/>
      <c r="Q43" s="135"/>
      <c r="R43" s="135"/>
      <c r="S43" s="18"/>
      <c r="T43" s="52"/>
      <c r="U43" s="19"/>
    </row>
    <row r="44" spans="1:21">
      <c r="A44" t="s">
        <v>5</v>
      </c>
      <c r="B44" s="37" t="s">
        <v>28</v>
      </c>
      <c r="C44" s="1">
        <v>500</v>
      </c>
      <c r="D44" s="1">
        <v>338</v>
      </c>
      <c r="E44" s="83"/>
      <c r="F44" s="121" t="s">
        <v>56</v>
      </c>
      <c r="G44" s="80"/>
      <c r="H44" s="81" t="s">
        <v>74</v>
      </c>
      <c r="I44" s="82" t="s">
        <v>29</v>
      </c>
      <c r="J44" s="83">
        <v>1000</v>
      </c>
      <c r="K44" s="83"/>
      <c r="L44" s="87"/>
      <c r="M44" s="85">
        <v>1.5</v>
      </c>
      <c r="N44" s="136">
        <f t="shared" ref="N44:N59" si="4">J44+K44-M44-O44</f>
        <v>0</v>
      </c>
      <c r="O44" s="136">
        <v>998.5</v>
      </c>
      <c r="P44" s="136">
        <v>0</v>
      </c>
      <c r="Q44" s="136">
        <v>998.5</v>
      </c>
      <c r="R44" s="136">
        <f t="shared" ref="R44:R59" si="5">N44+O44-P44-Q44</f>
        <v>0</v>
      </c>
      <c r="S44" s="18"/>
      <c r="T44" s="53"/>
      <c r="U44" s="19"/>
    </row>
    <row r="45" spans="1:21">
      <c r="A45" t="s">
        <v>5</v>
      </c>
      <c r="B45" s="61" t="s">
        <v>77</v>
      </c>
      <c r="C45" s="1">
        <v>500</v>
      </c>
      <c r="D45" s="1">
        <v>339</v>
      </c>
      <c r="E45" s="79"/>
      <c r="F45" s="127" t="s">
        <v>82</v>
      </c>
      <c r="G45" s="80"/>
      <c r="H45" s="81" t="s">
        <v>129</v>
      </c>
      <c r="I45" s="93" t="s">
        <v>99</v>
      </c>
      <c r="J45" s="83">
        <v>750</v>
      </c>
      <c r="K45" s="83"/>
      <c r="L45" s="89" t="s">
        <v>50</v>
      </c>
      <c r="M45" s="85"/>
      <c r="N45" s="136">
        <f t="shared" si="4"/>
        <v>0</v>
      </c>
      <c r="O45" s="136">
        <v>750</v>
      </c>
      <c r="P45" s="136">
        <v>0</v>
      </c>
      <c r="Q45" s="136">
        <v>750</v>
      </c>
      <c r="R45" s="136">
        <f t="shared" si="5"/>
        <v>0</v>
      </c>
      <c r="S45" s="18"/>
      <c r="T45" s="52"/>
      <c r="U45" s="19"/>
    </row>
    <row r="46" spans="1:21">
      <c r="A46" t="s">
        <v>5</v>
      </c>
      <c r="B46" s="61" t="s">
        <v>77</v>
      </c>
      <c r="C46" s="1">
        <v>500</v>
      </c>
      <c r="D46" s="1">
        <v>340</v>
      </c>
      <c r="E46" s="79"/>
      <c r="F46" s="127" t="s">
        <v>83</v>
      </c>
      <c r="G46" s="80"/>
      <c r="H46" s="81" t="s">
        <v>101</v>
      </c>
      <c r="I46" s="88" t="s">
        <v>81</v>
      </c>
      <c r="J46" s="83">
        <v>1200</v>
      </c>
      <c r="K46" s="83"/>
      <c r="L46" s="87"/>
      <c r="M46" s="85"/>
      <c r="N46" s="136">
        <f t="shared" si="4"/>
        <v>0</v>
      </c>
      <c r="O46" s="136">
        <v>1200</v>
      </c>
      <c r="P46" s="136">
        <v>0</v>
      </c>
      <c r="Q46" s="136">
        <v>1200</v>
      </c>
      <c r="R46" s="136">
        <f t="shared" si="5"/>
        <v>0</v>
      </c>
      <c r="S46" s="18"/>
      <c r="T46" s="52"/>
      <c r="U46" s="19"/>
    </row>
    <row r="47" spans="1:21">
      <c r="A47" t="s">
        <v>5</v>
      </c>
      <c r="B47" s="61" t="s">
        <v>141</v>
      </c>
      <c r="C47" s="1">
        <v>500</v>
      </c>
      <c r="D47" s="1">
        <v>341</v>
      </c>
      <c r="E47" s="18"/>
      <c r="F47" s="122" t="s">
        <v>148</v>
      </c>
      <c r="G47" s="4"/>
      <c r="H47" s="58" t="s">
        <v>201</v>
      </c>
      <c r="I47" s="101" t="s">
        <v>143</v>
      </c>
      <c r="J47" s="18">
        <v>2000</v>
      </c>
      <c r="K47" s="18"/>
      <c r="M47" s="14"/>
      <c r="N47" s="135">
        <f t="shared" si="4"/>
        <v>0</v>
      </c>
      <c r="O47" s="135">
        <v>2000</v>
      </c>
      <c r="P47" s="135">
        <v>0</v>
      </c>
      <c r="Q47" s="135">
        <v>2000</v>
      </c>
      <c r="R47" s="135">
        <f t="shared" si="5"/>
        <v>0</v>
      </c>
      <c r="S47" s="56"/>
      <c r="T47" s="52"/>
      <c r="U47" s="19"/>
    </row>
    <row r="48" spans="1:21">
      <c r="A48" t="s">
        <v>6</v>
      </c>
      <c r="B48" s="61" t="s">
        <v>141</v>
      </c>
      <c r="C48" s="1">
        <v>500</v>
      </c>
      <c r="D48" s="1">
        <v>342</v>
      </c>
      <c r="E48" s="63"/>
      <c r="F48" s="128" t="s">
        <v>149</v>
      </c>
      <c r="G48" s="64"/>
      <c r="H48" s="58" t="s">
        <v>201</v>
      </c>
      <c r="I48" s="101" t="s">
        <v>143</v>
      </c>
      <c r="J48" s="18">
        <v>1000</v>
      </c>
      <c r="K48" s="18"/>
      <c r="L48" s="66"/>
      <c r="M48" s="14"/>
      <c r="N48" s="135">
        <f t="shared" si="4"/>
        <v>0</v>
      </c>
      <c r="O48" s="135">
        <v>1000</v>
      </c>
      <c r="P48" s="135">
        <v>16</v>
      </c>
      <c r="Q48" s="135">
        <v>984</v>
      </c>
      <c r="R48" s="135">
        <f t="shared" si="5"/>
        <v>0</v>
      </c>
      <c r="S48" s="56"/>
      <c r="T48" s="52"/>
      <c r="U48" s="19"/>
    </row>
    <row r="49" spans="1:21">
      <c r="A49" t="s">
        <v>5</v>
      </c>
      <c r="B49" s="61" t="s">
        <v>141</v>
      </c>
      <c r="C49" s="1">
        <v>500</v>
      </c>
      <c r="D49" s="1">
        <v>343</v>
      </c>
      <c r="E49" s="63"/>
      <c r="F49" s="128" t="s">
        <v>150</v>
      </c>
      <c r="G49" s="64"/>
      <c r="H49" s="58" t="s">
        <v>201</v>
      </c>
      <c r="I49" s="101" t="s">
        <v>143</v>
      </c>
      <c r="J49" s="18">
        <v>1500</v>
      </c>
      <c r="K49" s="18"/>
      <c r="M49" s="14"/>
      <c r="N49" s="135">
        <f t="shared" si="4"/>
        <v>0</v>
      </c>
      <c r="O49" s="135">
        <v>1500</v>
      </c>
      <c r="P49" s="135">
        <v>131.69999999999999</v>
      </c>
      <c r="Q49" s="135">
        <v>1368.3</v>
      </c>
      <c r="R49" s="135">
        <f t="shared" si="5"/>
        <v>0</v>
      </c>
      <c r="S49" s="56"/>
      <c r="T49" s="52"/>
      <c r="U49" s="19"/>
    </row>
    <row r="50" spans="1:21">
      <c r="A50" t="s">
        <v>5</v>
      </c>
      <c r="B50" s="61" t="s">
        <v>141</v>
      </c>
      <c r="C50" s="1">
        <v>500</v>
      </c>
      <c r="D50" s="1">
        <v>344</v>
      </c>
      <c r="E50" s="63"/>
      <c r="F50" s="128" t="s">
        <v>147</v>
      </c>
      <c r="G50" s="64"/>
      <c r="H50" s="58" t="s">
        <v>201</v>
      </c>
      <c r="I50" s="101" t="s">
        <v>143</v>
      </c>
      <c r="J50" s="18">
        <v>300</v>
      </c>
      <c r="K50" s="18"/>
      <c r="M50" s="14"/>
      <c r="N50" s="135">
        <f t="shared" si="4"/>
        <v>0</v>
      </c>
      <c r="O50" s="135">
        <v>300</v>
      </c>
      <c r="P50" s="135">
        <v>0.4</v>
      </c>
      <c r="Q50" s="135">
        <v>299.60000000000002</v>
      </c>
      <c r="R50" s="135">
        <f t="shared" si="5"/>
        <v>0</v>
      </c>
      <c r="S50" s="56"/>
      <c r="T50" s="52"/>
      <c r="U50" s="19"/>
    </row>
    <row r="51" spans="1:21">
      <c r="A51" t="s">
        <v>5</v>
      </c>
      <c r="B51" s="61" t="s">
        <v>203</v>
      </c>
      <c r="C51" s="1">
        <v>500</v>
      </c>
      <c r="D51" s="1">
        <v>345</v>
      </c>
      <c r="E51" s="63"/>
      <c r="F51" s="128" t="s">
        <v>204</v>
      </c>
      <c r="G51" s="64"/>
      <c r="H51" s="58" t="s">
        <v>201</v>
      </c>
      <c r="I51" s="101" t="s">
        <v>202</v>
      </c>
      <c r="J51" s="18">
        <v>1000</v>
      </c>
      <c r="K51" s="18"/>
      <c r="M51" s="14"/>
      <c r="N51" s="135">
        <f t="shared" si="4"/>
        <v>0</v>
      </c>
      <c r="O51" s="135">
        <v>1000</v>
      </c>
      <c r="P51" s="135">
        <v>14.9</v>
      </c>
      <c r="Q51" s="135">
        <v>193.4</v>
      </c>
      <c r="R51" s="135">
        <f t="shared" si="5"/>
        <v>791.7</v>
      </c>
      <c r="S51" s="56"/>
      <c r="T51" s="52"/>
      <c r="U51" s="19"/>
    </row>
    <row r="52" spans="1:21">
      <c r="A52" t="s">
        <v>5</v>
      </c>
      <c r="B52" s="61" t="s">
        <v>203</v>
      </c>
      <c r="C52" s="1">
        <v>500</v>
      </c>
      <c r="D52" s="1">
        <v>346</v>
      </c>
      <c r="E52" s="63"/>
      <c r="F52" s="128" t="s">
        <v>262</v>
      </c>
      <c r="G52" s="64"/>
      <c r="H52" s="58" t="s">
        <v>201</v>
      </c>
      <c r="I52" s="101" t="s">
        <v>202</v>
      </c>
      <c r="J52" s="18">
        <v>7000</v>
      </c>
      <c r="K52" s="18">
        <v>-6976</v>
      </c>
      <c r="M52" s="103"/>
      <c r="N52" s="135">
        <f t="shared" si="4"/>
        <v>24</v>
      </c>
      <c r="O52" s="135"/>
      <c r="P52" s="135"/>
      <c r="Q52" s="135"/>
      <c r="R52" s="135">
        <f t="shared" si="5"/>
        <v>24</v>
      </c>
      <c r="S52" s="56"/>
      <c r="T52" s="53" t="s">
        <v>290</v>
      </c>
      <c r="U52" s="19"/>
    </row>
    <row r="53" spans="1:21">
      <c r="A53" t="s">
        <v>5</v>
      </c>
      <c r="B53" s="61" t="s">
        <v>203</v>
      </c>
      <c r="C53" s="1">
        <v>500</v>
      </c>
      <c r="D53" s="1">
        <v>347</v>
      </c>
      <c r="E53" s="63"/>
      <c r="F53" s="128" t="s">
        <v>206</v>
      </c>
      <c r="G53" s="64"/>
      <c r="H53" s="58" t="s">
        <v>201</v>
      </c>
      <c r="I53" s="101" t="s">
        <v>202</v>
      </c>
      <c r="J53" s="18">
        <v>4000</v>
      </c>
      <c r="K53" s="18"/>
      <c r="M53" s="14"/>
      <c r="N53" s="135">
        <f t="shared" si="4"/>
        <v>0</v>
      </c>
      <c r="O53" s="135">
        <v>4000</v>
      </c>
      <c r="P53" s="135">
        <v>400.2</v>
      </c>
      <c r="Q53" s="135">
        <v>3320.3</v>
      </c>
      <c r="R53" s="135">
        <f t="shared" si="5"/>
        <v>279.5</v>
      </c>
      <c r="S53" s="56"/>
      <c r="T53" s="52"/>
      <c r="U53" s="19"/>
    </row>
    <row r="54" spans="1:21">
      <c r="A54" t="s">
        <v>5</v>
      </c>
      <c r="B54" s="61" t="s">
        <v>203</v>
      </c>
      <c r="C54" s="1">
        <v>500</v>
      </c>
      <c r="D54" s="1">
        <v>348</v>
      </c>
      <c r="E54" s="63"/>
      <c r="F54" s="128" t="s">
        <v>207</v>
      </c>
      <c r="G54" s="64"/>
      <c r="H54" s="58" t="s">
        <v>201</v>
      </c>
      <c r="I54" s="101" t="s">
        <v>202</v>
      </c>
      <c r="J54" s="18">
        <v>1000</v>
      </c>
      <c r="K54" s="18">
        <f>-100+25+75</f>
        <v>0</v>
      </c>
      <c r="L54" s="66" t="s">
        <v>271</v>
      </c>
      <c r="M54" s="14"/>
      <c r="N54" s="135">
        <f t="shared" si="4"/>
        <v>0</v>
      </c>
      <c r="O54" s="135">
        <v>1000</v>
      </c>
      <c r="P54" s="135">
        <v>88.4</v>
      </c>
      <c r="Q54" s="135">
        <v>911.6</v>
      </c>
      <c r="R54" s="135">
        <f t="shared" si="5"/>
        <v>0</v>
      </c>
      <c r="S54" s="56"/>
      <c r="T54" s="116"/>
      <c r="U54" s="19"/>
    </row>
    <row r="55" spans="1:21">
      <c r="A55" t="s">
        <v>5</v>
      </c>
      <c r="B55" s="61" t="s">
        <v>203</v>
      </c>
      <c r="C55" s="1">
        <v>500</v>
      </c>
      <c r="D55" s="1">
        <v>349</v>
      </c>
      <c r="E55" s="63"/>
      <c r="F55" s="128" t="s">
        <v>205</v>
      </c>
      <c r="G55" s="64"/>
      <c r="H55" s="58" t="s">
        <v>201</v>
      </c>
      <c r="I55" s="101" t="s">
        <v>202</v>
      </c>
      <c r="J55" s="18"/>
      <c r="K55" s="18">
        <v>6976</v>
      </c>
      <c r="M55" s="14"/>
      <c r="N55" s="135">
        <f t="shared" si="4"/>
        <v>0</v>
      </c>
      <c r="O55" s="135">
        <v>6976</v>
      </c>
      <c r="P55" s="135">
        <v>35.200000000000003</v>
      </c>
      <c r="Q55" s="135">
        <v>6940.8</v>
      </c>
      <c r="R55" s="135">
        <f t="shared" si="5"/>
        <v>0</v>
      </c>
      <c r="S55" s="56"/>
      <c r="T55" s="52"/>
      <c r="U55" s="19"/>
    </row>
    <row r="56" spans="1:21">
      <c r="A56" t="s">
        <v>5</v>
      </c>
      <c r="B56" s="61" t="s">
        <v>263</v>
      </c>
      <c r="C56" s="1">
        <v>500</v>
      </c>
      <c r="D56" s="1">
        <v>350</v>
      </c>
      <c r="E56" s="63"/>
      <c r="F56" s="129" t="s">
        <v>299</v>
      </c>
      <c r="G56" s="64"/>
      <c r="H56" s="58" t="s">
        <v>295</v>
      </c>
      <c r="I56" s="101" t="s">
        <v>296</v>
      </c>
      <c r="J56" s="18">
        <v>3000</v>
      </c>
      <c r="K56" s="18"/>
      <c r="M56" s="14"/>
      <c r="N56" s="135">
        <f t="shared" si="4"/>
        <v>0</v>
      </c>
      <c r="O56" s="135">
        <v>3000</v>
      </c>
      <c r="P56" s="135">
        <v>0</v>
      </c>
      <c r="Q56" s="135"/>
      <c r="R56" s="135">
        <f t="shared" si="5"/>
        <v>3000</v>
      </c>
      <c r="S56" s="56"/>
      <c r="T56" s="52"/>
      <c r="U56" s="19"/>
    </row>
    <row r="57" spans="1:21">
      <c r="A57" t="s">
        <v>5</v>
      </c>
      <c r="B57" s="61" t="s">
        <v>263</v>
      </c>
      <c r="C57" s="1">
        <v>500</v>
      </c>
      <c r="D57" s="1">
        <v>351</v>
      </c>
      <c r="E57" s="63"/>
      <c r="F57" s="118" t="s">
        <v>300</v>
      </c>
      <c r="G57" s="64"/>
      <c r="H57" s="58" t="s">
        <v>295</v>
      </c>
      <c r="I57" s="101" t="s">
        <v>296</v>
      </c>
      <c r="J57" s="18">
        <v>3000</v>
      </c>
      <c r="K57" s="18"/>
      <c r="M57" s="14"/>
      <c r="N57" s="135">
        <f t="shared" si="4"/>
        <v>0</v>
      </c>
      <c r="O57" s="135">
        <v>3000</v>
      </c>
      <c r="P57" s="135">
        <v>612.9</v>
      </c>
      <c r="Q57" s="135">
        <v>30.8</v>
      </c>
      <c r="R57" s="135">
        <f t="shared" si="5"/>
        <v>2356.2999999999997</v>
      </c>
      <c r="S57" s="56"/>
      <c r="T57" s="52"/>
      <c r="U57" s="19"/>
    </row>
    <row r="58" spans="1:21">
      <c r="A58" t="s">
        <v>5</v>
      </c>
      <c r="B58" s="61" t="s">
        <v>263</v>
      </c>
      <c r="C58" s="1">
        <v>500</v>
      </c>
      <c r="D58" s="1">
        <v>352</v>
      </c>
      <c r="E58" s="63"/>
      <c r="F58" s="118" t="s">
        <v>301</v>
      </c>
      <c r="G58" s="64"/>
      <c r="H58" s="58" t="s">
        <v>295</v>
      </c>
      <c r="I58" s="101" t="s">
        <v>296</v>
      </c>
      <c r="J58" s="18">
        <v>1000</v>
      </c>
      <c r="K58" s="18"/>
      <c r="M58" s="14"/>
      <c r="N58" s="135">
        <f t="shared" si="4"/>
        <v>0</v>
      </c>
      <c r="O58" s="135">
        <v>1000</v>
      </c>
      <c r="P58" s="135">
        <v>181</v>
      </c>
      <c r="Q58" s="135">
        <v>47.5</v>
      </c>
      <c r="R58" s="135">
        <f t="shared" si="5"/>
        <v>771.5</v>
      </c>
      <c r="S58" s="56"/>
      <c r="T58" s="52"/>
      <c r="U58" s="19"/>
    </row>
    <row r="59" spans="1:21">
      <c r="A59" t="s">
        <v>6</v>
      </c>
      <c r="B59" s="61" t="s">
        <v>263</v>
      </c>
      <c r="C59" s="1">
        <v>500</v>
      </c>
      <c r="D59" s="1">
        <v>353</v>
      </c>
      <c r="E59" s="63"/>
      <c r="F59" s="118" t="s">
        <v>302</v>
      </c>
      <c r="G59" s="64"/>
      <c r="H59" s="58" t="s">
        <v>295</v>
      </c>
      <c r="I59" s="101" t="s">
        <v>296</v>
      </c>
      <c r="J59" s="18">
        <v>500</v>
      </c>
      <c r="K59" s="18"/>
      <c r="M59" s="14"/>
      <c r="N59" s="135">
        <f t="shared" si="4"/>
        <v>0</v>
      </c>
      <c r="O59" s="135">
        <v>500</v>
      </c>
      <c r="P59" s="135"/>
      <c r="Q59" s="135"/>
      <c r="R59" s="135">
        <f t="shared" si="5"/>
        <v>500</v>
      </c>
      <c r="S59" s="56"/>
      <c r="T59" s="52"/>
      <c r="U59" s="19"/>
    </row>
    <row r="60" spans="1:21">
      <c r="B60" s="61"/>
      <c r="C60" s="1"/>
      <c r="D60" s="1"/>
      <c r="E60" s="63"/>
      <c r="F60" s="128"/>
      <c r="G60" s="64"/>
      <c r="H60" s="58"/>
      <c r="I60" s="57"/>
      <c r="J60" s="18"/>
      <c r="K60" s="18"/>
      <c r="M60" s="14"/>
      <c r="N60" s="135"/>
      <c r="O60" s="135"/>
      <c r="P60" s="135"/>
      <c r="Q60" s="135"/>
      <c r="R60" s="135"/>
      <c r="S60" s="56"/>
      <c r="T60" s="52"/>
      <c r="U60" s="19"/>
    </row>
    <row r="61" spans="1:21" ht="15.75" thickBot="1">
      <c r="B61" s="61"/>
      <c r="C61" s="1"/>
      <c r="D61" s="1"/>
      <c r="E61" s="109" t="s">
        <v>275</v>
      </c>
      <c r="F61" s="125"/>
      <c r="G61" s="110"/>
      <c r="H61" s="111"/>
      <c r="I61" s="112"/>
      <c r="J61" s="113">
        <f>SUM(J43:J60)</f>
        <v>28250</v>
      </c>
      <c r="K61" s="113">
        <f>SUM(K43:K60)</f>
        <v>0</v>
      </c>
      <c r="L61" s="114"/>
      <c r="M61" s="68">
        <f t="shared" ref="M61:R61" si="6">SUM(M43:M60)</f>
        <v>1.5</v>
      </c>
      <c r="N61" s="137">
        <f t="shared" si="6"/>
        <v>24</v>
      </c>
      <c r="O61" s="137">
        <f t="shared" si="6"/>
        <v>28224.5</v>
      </c>
      <c r="P61" s="137">
        <f t="shared" si="6"/>
        <v>1480.7</v>
      </c>
      <c r="Q61" s="137">
        <f t="shared" si="6"/>
        <v>19044.8</v>
      </c>
      <c r="R61" s="137">
        <f t="shared" si="6"/>
        <v>7723</v>
      </c>
      <c r="S61" s="56"/>
      <c r="T61" s="52"/>
      <c r="U61" s="19"/>
    </row>
    <row r="62" spans="1:21" ht="15.75" thickTop="1">
      <c r="B62" s="61"/>
      <c r="C62" s="1"/>
      <c r="D62" s="1"/>
      <c r="E62" s="63"/>
      <c r="F62" s="128"/>
      <c r="G62" s="64"/>
      <c r="H62" s="58"/>
      <c r="I62" s="57"/>
      <c r="J62" s="18"/>
      <c r="K62" s="18"/>
      <c r="M62" s="14"/>
      <c r="N62" s="135"/>
      <c r="O62" s="135"/>
      <c r="P62" s="135"/>
      <c r="Q62" s="135"/>
      <c r="R62" s="135"/>
      <c r="S62" s="56"/>
      <c r="T62" s="52"/>
      <c r="U62" s="19"/>
    </row>
    <row r="63" spans="1:21">
      <c r="B63" s="18"/>
      <c r="E63" s="6" t="s">
        <v>373</v>
      </c>
      <c r="F63" s="120"/>
      <c r="G63" s="4"/>
      <c r="H63" s="14"/>
      <c r="I63" s="56"/>
      <c r="J63" s="18"/>
      <c r="K63" s="18"/>
      <c r="M63" s="14"/>
      <c r="N63" s="135"/>
      <c r="O63" s="135"/>
      <c r="P63" s="135"/>
      <c r="Q63" s="135"/>
      <c r="R63" s="135"/>
      <c r="S63" s="162" t="s">
        <v>370</v>
      </c>
      <c r="T63" s="163"/>
      <c r="U63" s="19"/>
    </row>
    <row r="64" spans="1:21">
      <c r="B64" s="18"/>
      <c r="E64" s="6"/>
      <c r="F64" s="175" t="s">
        <v>33</v>
      </c>
      <c r="G64" s="4"/>
      <c r="H64" s="14"/>
      <c r="I64" s="56"/>
      <c r="J64" s="18"/>
      <c r="K64" s="18"/>
      <c r="M64" s="14"/>
      <c r="N64" s="135"/>
      <c r="O64" s="135"/>
      <c r="P64" s="135"/>
      <c r="Q64" s="135"/>
      <c r="R64" s="135"/>
      <c r="S64" s="162"/>
      <c r="T64" s="163"/>
      <c r="U64" s="19"/>
    </row>
    <row r="65" spans="1:21">
      <c r="A65" t="s">
        <v>5</v>
      </c>
      <c r="B65" s="47" t="s">
        <v>28</v>
      </c>
      <c r="C65" s="1">
        <v>500</v>
      </c>
      <c r="D65" s="1">
        <v>443</v>
      </c>
      <c r="E65" s="35"/>
      <c r="F65" s="119" t="s">
        <v>57</v>
      </c>
      <c r="G65" s="4"/>
      <c r="H65" s="58" t="s">
        <v>74</v>
      </c>
      <c r="I65" s="46" t="s">
        <v>192</v>
      </c>
      <c r="J65" s="18">
        <v>1900</v>
      </c>
      <c r="K65" s="18"/>
      <c r="M65" s="14"/>
      <c r="N65" s="135">
        <f t="shared" ref="N65:N75" si="7">ROUND(J65+K65-M65-O65,1)</f>
        <v>0</v>
      </c>
      <c r="O65" s="135">
        <v>1900</v>
      </c>
      <c r="P65" s="135">
        <v>87.4</v>
      </c>
      <c r="Q65" s="135">
        <v>1812.6</v>
      </c>
      <c r="R65" s="135">
        <f t="shared" ref="R65:R95" si="8">N65+O65-P65-Q65</f>
        <v>0</v>
      </c>
      <c r="S65" s="164"/>
      <c r="T65" s="163" t="s">
        <v>369</v>
      </c>
      <c r="U65" s="19"/>
    </row>
    <row r="66" spans="1:21">
      <c r="A66" t="s">
        <v>5</v>
      </c>
      <c r="B66" s="47" t="s">
        <v>28</v>
      </c>
      <c r="C66" s="1">
        <v>500</v>
      </c>
      <c r="D66" s="1">
        <v>444</v>
      </c>
      <c r="E66" s="79"/>
      <c r="F66" s="121" t="s">
        <v>58</v>
      </c>
      <c r="G66" s="80"/>
      <c r="H66" s="81" t="s">
        <v>74</v>
      </c>
      <c r="I66" s="88" t="s">
        <v>192</v>
      </c>
      <c r="J66" s="83">
        <v>1000</v>
      </c>
      <c r="K66" s="83">
        <v>-8.8000000000000007</v>
      </c>
      <c r="L66" s="84" t="s">
        <v>108</v>
      </c>
      <c r="M66" s="85"/>
      <c r="N66" s="136">
        <f t="shared" si="7"/>
        <v>0</v>
      </c>
      <c r="O66" s="136">
        <v>991.2</v>
      </c>
      <c r="P66" s="136">
        <v>0</v>
      </c>
      <c r="Q66" s="136">
        <v>991.2</v>
      </c>
      <c r="R66" s="136">
        <f t="shared" si="8"/>
        <v>0</v>
      </c>
      <c r="S66" s="164"/>
      <c r="T66" s="163"/>
      <c r="U66" s="19"/>
    </row>
    <row r="67" spans="1:21">
      <c r="A67" t="s">
        <v>5</v>
      </c>
      <c r="B67" s="47" t="s">
        <v>28</v>
      </c>
      <c r="C67" s="1">
        <v>500</v>
      </c>
      <c r="D67" s="1">
        <v>445</v>
      </c>
      <c r="E67" s="35"/>
      <c r="F67" s="119" t="s">
        <v>59</v>
      </c>
      <c r="G67" s="4"/>
      <c r="H67" s="58" t="s">
        <v>74</v>
      </c>
      <c r="I67" s="46" t="s">
        <v>192</v>
      </c>
      <c r="J67" s="18">
        <v>1500</v>
      </c>
      <c r="K67" s="18"/>
      <c r="M67" s="14">
        <v>2.6</v>
      </c>
      <c r="N67" s="135">
        <f t="shared" si="7"/>
        <v>0</v>
      </c>
      <c r="O67" s="135">
        <v>1497.4</v>
      </c>
      <c r="P67" s="135">
        <v>0.3</v>
      </c>
      <c r="Q67" s="135">
        <v>1497.1</v>
      </c>
      <c r="R67" s="135">
        <f t="shared" si="8"/>
        <v>0</v>
      </c>
      <c r="S67" s="164"/>
      <c r="T67" s="163" t="s">
        <v>366</v>
      </c>
      <c r="U67" s="19"/>
    </row>
    <row r="68" spans="1:21">
      <c r="A68" t="s">
        <v>5</v>
      </c>
      <c r="B68" s="47" t="s">
        <v>28</v>
      </c>
      <c r="C68" s="1">
        <v>500</v>
      </c>
      <c r="D68" s="1">
        <v>446</v>
      </c>
      <c r="E68" s="35"/>
      <c r="F68" s="120" t="s">
        <v>34</v>
      </c>
      <c r="G68" s="4"/>
      <c r="H68" s="58" t="s">
        <v>74</v>
      </c>
      <c r="I68" s="46" t="s">
        <v>192</v>
      </c>
      <c r="J68" s="18">
        <v>500</v>
      </c>
      <c r="K68" s="18"/>
      <c r="M68" s="14"/>
      <c r="N68" s="135">
        <f t="shared" si="7"/>
        <v>0</v>
      </c>
      <c r="O68" s="135">
        <v>500</v>
      </c>
      <c r="P68" s="135">
        <v>3.2</v>
      </c>
      <c r="Q68" s="135">
        <v>496.8</v>
      </c>
      <c r="R68" s="135">
        <f t="shared" si="8"/>
        <v>0</v>
      </c>
      <c r="S68" s="164"/>
      <c r="T68" s="163" t="s">
        <v>367</v>
      </c>
      <c r="U68" s="19"/>
    </row>
    <row r="69" spans="1:21">
      <c r="A69" t="s">
        <v>5</v>
      </c>
      <c r="B69" s="47" t="s">
        <v>28</v>
      </c>
      <c r="C69" s="1">
        <v>500</v>
      </c>
      <c r="D69" s="1">
        <v>447</v>
      </c>
      <c r="E69" s="35"/>
      <c r="F69" s="120" t="s">
        <v>35</v>
      </c>
      <c r="G69" s="4"/>
      <c r="H69" s="58" t="s">
        <v>74</v>
      </c>
      <c r="I69" s="46" t="s">
        <v>192</v>
      </c>
      <c r="J69" s="18">
        <v>2017</v>
      </c>
      <c r="K69" s="18">
        <v>-100</v>
      </c>
      <c r="L69" s="66" t="s">
        <v>140</v>
      </c>
      <c r="M69" s="14">
        <v>0.7</v>
      </c>
      <c r="N69" s="135">
        <f t="shared" si="7"/>
        <v>0</v>
      </c>
      <c r="O69" s="135">
        <v>1916.3</v>
      </c>
      <c r="P69" s="135">
        <v>3.8</v>
      </c>
      <c r="Q69" s="135">
        <v>1912.5</v>
      </c>
      <c r="R69" s="135">
        <f t="shared" si="8"/>
        <v>0</v>
      </c>
      <c r="S69" s="97"/>
      <c r="T69" s="163" t="s">
        <v>368</v>
      </c>
      <c r="U69" s="19"/>
    </row>
    <row r="70" spans="1:21">
      <c r="A70" t="s">
        <v>5</v>
      </c>
      <c r="B70" s="47" t="s">
        <v>28</v>
      </c>
      <c r="C70" s="1">
        <v>500</v>
      </c>
      <c r="D70" s="1">
        <v>448</v>
      </c>
      <c r="E70" s="79"/>
      <c r="F70" s="127" t="s">
        <v>36</v>
      </c>
      <c r="G70" s="80"/>
      <c r="H70" s="81" t="s">
        <v>74</v>
      </c>
      <c r="I70" s="88" t="s">
        <v>192</v>
      </c>
      <c r="J70" s="83">
        <v>1000</v>
      </c>
      <c r="K70" s="83"/>
      <c r="L70" s="87"/>
      <c r="M70" s="85">
        <v>0.1</v>
      </c>
      <c r="N70" s="136">
        <f t="shared" si="7"/>
        <v>0</v>
      </c>
      <c r="O70" s="136">
        <v>999.9</v>
      </c>
      <c r="P70" s="136">
        <v>0</v>
      </c>
      <c r="Q70" s="136">
        <v>999.9</v>
      </c>
      <c r="R70" s="136">
        <f t="shared" si="8"/>
        <v>0</v>
      </c>
      <c r="S70" s="56"/>
      <c r="T70" s="53"/>
      <c r="U70" s="19"/>
    </row>
    <row r="71" spans="1:21">
      <c r="A71" t="s">
        <v>5</v>
      </c>
      <c r="B71" s="61" t="s">
        <v>77</v>
      </c>
      <c r="C71" s="1">
        <v>500</v>
      </c>
      <c r="D71" s="1">
        <v>449</v>
      </c>
      <c r="E71" s="79"/>
      <c r="F71" s="127" t="s">
        <v>84</v>
      </c>
      <c r="G71" s="80"/>
      <c r="H71" s="81" t="s">
        <v>74</v>
      </c>
      <c r="I71" s="93" t="s">
        <v>99</v>
      </c>
      <c r="J71" s="86">
        <v>500</v>
      </c>
      <c r="K71" s="83"/>
      <c r="L71" s="89" t="s">
        <v>50</v>
      </c>
      <c r="M71" s="85"/>
      <c r="N71" s="136">
        <f t="shared" si="7"/>
        <v>0</v>
      </c>
      <c r="O71" s="136">
        <v>500</v>
      </c>
      <c r="P71" s="136">
        <v>0</v>
      </c>
      <c r="Q71" s="136">
        <v>500</v>
      </c>
      <c r="R71" s="136">
        <f t="shared" si="8"/>
        <v>0</v>
      </c>
      <c r="S71" s="56"/>
      <c r="T71" s="52"/>
      <c r="U71" s="19"/>
    </row>
    <row r="72" spans="1:21">
      <c r="A72" t="s">
        <v>5</v>
      </c>
      <c r="B72" s="61" t="s">
        <v>77</v>
      </c>
      <c r="C72" s="1">
        <v>500</v>
      </c>
      <c r="D72" s="1">
        <v>450</v>
      </c>
      <c r="E72" s="79"/>
      <c r="F72" s="127" t="s">
        <v>85</v>
      </c>
      <c r="G72" s="80"/>
      <c r="H72" s="81" t="s">
        <v>129</v>
      </c>
      <c r="I72" s="93" t="s">
        <v>99</v>
      </c>
      <c r="J72" s="86">
        <v>500</v>
      </c>
      <c r="K72" s="83"/>
      <c r="L72" s="89" t="s">
        <v>50</v>
      </c>
      <c r="M72" s="85"/>
      <c r="N72" s="136">
        <f t="shared" si="7"/>
        <v>0</v>
      </c>
      <c r="O72" s="136">
        <v>500</v>
      </c>
      <c r="P72" s="136"/>
      <c r="Q72" s="136">
        <v>500</v>
      </c>
      <c r="R72" s="136">
        <f t="shared" si="8"/>
        <v>0</v>
      </c>
      <c r="S72" s="56"/>
      <c r="T72" s="52"/>
      <c r="U72" s="19"/>
    </row>
    <row r="73" spans="1:21">
      <c r="A73" t="s">
        <v>5</v>
      </c>
      <c r="B73" s="61" t="s">
        <v>77</v>
      </c>
      <c r="C73" s="1">
        <v>500</v>
      </c>
      <c r="D73" s="1">
        <v>451</v>
      </c>
      <c r="E73" s="35"/>
      <c r="F73" s="120" t="s">
        <v>86</v>
      </c>
      <c r="G73" s="4"/>
      <c r="H73" s="58" t="s">
        <v>101</v>
      </c>
      <c r="I73" s="46" t="s">
        <v>81</v>
      </c>
      <c r="J73" s="37">
        <v>23500</v>
      </c>
      <c r="K73" s="18">
        <f>-12.6-19.4</f>
        <v>-32</v>
      </c>
      <c r="L73" s="7" t="s">
        <v>108</v>
      </c>
      <c r="M73" s="14">
        <v>6.4</v>
      </c>
      <c r="N73" s="135">
        <f t="shared" si="7"/>
        <v>0</v>
      </c>
      <c r="O73" s="135">
        <v>23461.599999999999</v>
      </c>
      <c r="P73" s="135">
        <v>66.099999999999994</v>
      </c>
      <c r="Q73" s="135">
        <v>23378.6</v>
      </c>
      <c r="R73" s="135">
        <f t="shared" si="8"/>
        <v>16.900000000001455</v>
      </c>
      <c r="S73" s="56"/>
      <c r="T73" s="53" t="s">
        <v>371</v>
      </c>
      <c r="U73" s="19"/>
    </row>
    <row r="74" spans="1:21">
      <c r="A74" t="s">
        <v>5</v>
      </c>
      <c r="B74" s="61" t="s">
        <v>113</v>
      </c>
      <c r="C74" s="1">
        <v>500</v>
      </c>
      <c r="D74" s="1">
        <v>452</v>
      </c>
      <c r="E74" s="79"/>
      <c r="F74" s="127" t="s">
        <v>118</v>
      </c>
      <c r="G74" s="80"/>
      <c r="H74" s="81" t="s">
        <v>130</v>
      </c>
      <c r="I74" s="100" t="s">
        <v>117</v>
      </c>
      <c r="J74" s="86">
        <v>1000</v>
      </c>
      <c r="K74" s="83"/>
      <c r="L74" s="87"/>
      <c r="M74" s="85"/>
      <c r="N74" s="136">
        <f t="shared" si="7"/>
        <v>0</v>
      </c>
      <c r="O74" s="136">
        <v>1000</v>
      </c>
      <c r="P74" s="136">
        <v>0</v>
      </c>
      <c r="Q74" s="136">
        <v>1000</v>
      </c>
      <c r="R74" s="136">
        <f t="shared" si="8"/>
        <v>0</v>
      </c>
      <c r="S74" s="56"/>
      <c r="T74" s="52"/>
      <c r="U74" s="19"/>
    </row>
    <row r="75" spans="1:21">
      <c r="A75" t="s">
        <v>5</v>
      </c>
      <c r="B75" s="61" t="s">
        <v>141</v>
      </c>
      <c r="C75" s="1">
        <v>500</v>
      </c>
      <c r="D75" s="1">
        <v>453</v>
      </c>
      <c r="E75" s="79"/>
      <c r="F75" s="127" t="s">
        <v>151</v>
      </c>
      <c r="G75" s="80"/>
      <c r="H75" s="81" t="s">
        <v>201</v>
      </c>
      <c r="I75" s="105" t="s">
        <v>143</v>
      </c>
      <c r="J75" s="86">
        <v>2000</v>
      </c>
      <c r="K75" s="83"/>
      <c r="L75" s="87"/>
      <c r="M75" s="85"/>
      <c r="N75" s="136">
        <f t="shared" si="7"/>
        <v>0</v>
      </c>
      <c r="O75" s="136">
        <v>2000</v>
      </c>
      <c r="P75" s="136">
        <v>0</v>
      </c>
      <c r="Q75" s="136">
        <v>2000</v>
      </c>
      <c r="R75" s="136">
        <f t="shared" si="8"/>
        <v>0</v>
      </c>
      <c r="S75" s="56"/>
      <c r="T75" s="52"/>
      <c r="U75" s="19"/>
    </row>
    <row r="76" spans="1:21">
      <c r="A76" t="s">
        <v>5</v>
      </c>
      <c r="B76" s="61" t="s">
        <v>141</v>
      </c>
      <c r="C76" s="1">
        <v>500</v>
      </c>
      <c r="D76" s="1">
        <v>454</v>
      </c>
      <c r="E76" s="79"/>
      <c r="F76" s="127" t="s">
        <v>152</v>
      </c>
      <c r="G76" s="80"/>
      <c r="H76" s="81" t="s">
        <v>201</v>
      </c>
      <c r="I76" s="105" t="s">
        <v>143</v>
      </c>
      <c r="J76" s="86">
        <v>500</v>
      </c>
      <c r="K76" s="83"/>
      <c r="L76" s="87"/>
      <c r="M76" s="85"/>
      <c r="N76" s="136">
        <f>J76+K76-M76-O76</f>
        <v>0</v>
      </c>
      <c r="O76" s="136">
        <v>500</v>
      </c>
      <c r="P76" s="136">
        <v>0</v>
      </c>
      <c r="Q76" s="136">
        <v>500</v>
      </c>
      <c r="R76" s="136">
        <f t="shared" si="8"/>
        <v>0</v>
      </c>
      <c r="S76" s="56"/>
      <c r="T76" s="52"/>
      <c r="U76" s="19"/>
    </row>
    <row r="77" spans="1:21">
      <c r="A77" t="s">
        <v>5</v>
      </c>
      <c r="B77" s="61" t="s">
        <v>141</v>
      </c>
      <c r="C77" s="1">
        <v>500</v>
      </c>
      <c r="D77" s="1">
        <v>455</v>
      </c>
      <c r="E77" s="35"/>
      <c r="F77" s="120" t="s">
        <v>153</v>
      </c>
      <c r="G77" s="4"/>
      <c r="H77" s="58" t="s">
        <v>201</v>
      </c>
      <c r="I77" s="101" t="s">
        <v>143</v>
      </c>
      <c r="J77" s="37">
        <v>1500</v>
      </c>
      <c r="K77" s="18"/>
      <c r="M77" s="14"/>
      <c r="N77" s="135">
        <f t="shared" ref="N77:N85" si="9">ROUND(J77+K77-M77-O77,1)</f>
        <v>0</v>
      </c>
      <c r="O77" s="135">
        <v>1500</v>
      </c>
      <c r="P77" s="135">
        <v>8</v>
      </c>
      <c r="Q77" s="135">
        <v>1491.9</v>
      </c>
      <c r="R77" s="135">
        <f t="shared" si="8"/>
        <v>9.9999999999909051E-2</v>
      </c>
      <c r="S77" s="56"/>
      <c r="T77" s="52"/>
      <c r="U77" s="19"/>
    </row>
    <row r="78" spans="1:21">
      <c r="A78" t="s">
        <v>5</v>
      </c>
      <c r="B78" s="61" t="s">
        <v>141</v>
      </c>
      <c r="C78" s="1">
        <v>500</v>
      </c>
      <c r="D78" s="1">
        <v>456</v>
      </c>
      <c r="E78" s="35"/>
      <c r="F78" s="120" t="s">
        <v>154</v>
      </c>
      <c r="G78" s="4"/>
      <c r="H78" s="58" t="s">
        <v>201</v>
      </c>
      <c r="I78" s="101" t="s">
        <v>143</v>
      </c>
      <c r="J78" s="37">
        <v>300</v>
      </c>
      <c r="K78" s="18"/>
      <c r="M78" s="14"/>
      <c r="N78" s="135">
        <f t="shared" si="9"/>
        <v>0</v>
      </c>
      <c r="O78" s="135">
        <v>300</v>
      </c>
      <c r="P78" s="135">
        <v>195</v>
      </c>
      <c r="Q78" s="135">
        <v>40.299999999999997</v>
      </c>
      <c r="R78" s="135">
        <f t="shared" si="8"/>
        <v>64.7</v>
      </c>
      <c r="S78" s="56"/>
      <c r="T78" s="52"/>
      <c r="U78" s="19"/>
    </row>
    <row r="79" spans="1:21">
      <c r="A79" t="s">
        <v>5</v>
      </c>
      <c r="B79" s="61" t="s">
        <v>203</v>
      </c>
      <c r="C79" s="1">
        <v>500</v>
      </c>
      <c r="D79" s="73">
        <v>457</v>
      </c>
      <c r="E79" s="35"/>
      <c r="F79" s="120" t="s">
        <v>208</v>
      </c>
      <c r="G79" s="4"/>
      <c r="H79" s="58" t="s">
        <v>201</v>
      </c>
      <c r="I79" s="101" t="s">
        <v>202</v>
      </c>
      <c r="J79" s="37">
        <v>3000</v>
      </c>
      <c r="K79" s="18"/>
      <c r="L79" s="7"/>
      <c r="M79" s="14"/>
      <c r="N79" s="135">
        <f t="shared" si="9"/>
        <v>0</v>
      </c>
      <c r="O79" s="135">
        <v>3000</v>
      </c>
      <c r="P79" s="135">
        <v>7.1</v>
      </c>
      <c r="Q79" s="135">
        <v>2609.1999999999998</v>
      </c>
      <c r="R79" s="135">
        <f t="shared" si="8"/>
        <v>383.70000000000027</v>
      </c>
      <c r="S79" s="56"/>
      <c r="T79" s="52"/>
      <c r="U79" s="19"/>
    </row>
    <row r="80" spans="1:21">
      <c r="A80" t="s">
        <v>5</v>
      </c>
      <c r="B80" s="61" t="s">
        <v>203</v>
      </c>
      <c r="C80" s="1">
        <v>500</v>
      </c>
      <c r="D80" s="73">
        <v>458</v>
      </c>
      <c r="E80" s="35"/>
      <c r="F80" s="120" t="s">
        <v>209</v>
      </c>
      <c r="G80" s="4"/>
      <c r="H80" s="58" t="s">
        <v>201</v>
      </c>
      <c r="I80" s="101" t="s">
        <v>202</v>
      </c>
      <c r="J80" s="37">
        <v>2975</v>
      </c>
      <c r="K80" s="18">
        <f>-1285+100+250+826.2+107.5</f>
        <v>-1.2999999999999545</v>
      </c>
      <c r="L80" s="66" t="s">
        <v>271</v>
      </c>
      <c r="M80" s="14"/>
      <c r="N80" s="135">
        <f t="shared" si="9"/>
        <v>107.5</v>
      </c>
      <c r="O80" s="135">
        <v>2866.2</v>
      </c>
      <c r="P80" s="135">
        <v>36</v>
      </c>
      <c r="Q80" s="135">
        <v>1804.7</v>
      </c>
      <c r="R80" s="135">
        <f t="shared" si="8"/>
        <v>1132.9999999999998</v>
      </c>
      <c r="S80" s="56"/>
      <c r="T80" s="116" t="s">
        <v>282</v>
      </c>
      <c r="U80" s="19"/>
    </row>
    <row r="81" spans="1:21" ht="15.75">
      <c r="B81" s="61"/>
      <c r="C81" s="1"/>
      <c r="D81" s="150">
        <v>458</v>
      </c>
      <c r="E81" s="151"/>
      <c r="F81" s="145" t="s">
        <v>267</v>
      </c>
      <c r="G81" s="152"/>
      <c r="H81" s="153"/>
      <c r="I81" s="154"/>
      <c r="J81" s="155"/>
      <c r="K81" s="156">
        <f>1285-100-250-826.2-107.5</f>
        <v>1.2999999999999545</v>
      </c>
      <c r="L81" s="157" t="s">
        <v>271</v>
      </c>
      <c r="M81" s="158"/>
      <c r="N81" s="159">
        <f t="shared" si="9"/>
        <v>0</v>
      </c>
      <c r="O81" s="159">
        <v>1.3</v>
      </c>
      <c r="P81" s="159">
        <v>0</v>
      </c>
      <c r="Q81" s="159">
        <v>1.3</v>
      </c>
      <c r="R81" s="159">
        <f t="shared" si="8"/>
        <v>0</v>
      </c>
      <c r="S81" s="56"/>
      <c r="T81" s="52">
        <f>+R81+R80</f>
        <v>1132.9999999999998</v>
      </c>
      <c r="U81" s="19"/>
    </row>
    <row r="82" spans="1:21">
      <c r="A82" t="s">
        <v>5</v>
      </c>
      <c r="B82" s="61" t="s">
        <v>203</v>
      </c>
      <c r="C82" s="1">
        <v>500</v>
      </c>
      <c r="D82" s="73">
        <v>459</v>
      </c>
      <c r="E82" s="35"/>
      <c r="F82" s="120" t="s">
        <v>210</v>
      </c>
      <c r="G82" s="4"/>
      <c r="H82" s="58" t="s">
        <v>201</v>
      </c>
      <c r="I82" s="101" t="s">
        <v>202</v>
      </c>
      <c r="J82" s="37">
        <v>25</v>
      </c>
      <c r="K82" s="18"/>
      <c r="M82" s="14"/>
      <c r="N82" s="135">
        <f t="shared" si="9"/>
        <v>0</v>
      </c>
      <c r="O82" s="135">
        <v>25</v>
      </c>
      <c r="P82" s="135">
        <v>3.6</v>
      </c>
      <c r="Q82" s="135">
        <v>10.8</v>
      </c>
      <c r="R82" s="135">
        <f t="shared" si="8"/>
        <v>10.599999999999998</v>
      </c>
      <c r="S82" s="56"/>
      <c r="T82" s="52"/>
      <c r="U82" s="19"/>
    </row>
    <row r="83" spans="1:21">
      <c r="A83" t="s">
        <v>5</v>
      </c>
      <c r="B83" s="61" t="s">
        <v>203</v>
      </c>
      <c r="C83" s="1">
        <v>500</v>
      </c>
      <c r="D83" s="73">
        <v>460</v>
      </c>
      <c r="E83" s="35"/>
      <c r="F83" s="120" t="s">
        <v>211</v>
      </c>
      <c r="G83" s="4"/>
      <c r="H83" s="58" t="s">
        <v>201</v>
      </c>
      <c r="I83" s="101" t="s">
        <v>202</v>
      </c>
      <c r="J83" s="37">
        <v>1500</v>
      </c>
      <c r="K83" s="18">
        <f>-1215+500+500+215</f>
        <v>0</v>
      </c>
      <c r="L83" s="66" t="s">
        <v>271</v>
      </c>
      <c r="M83" s="14"/>
      <c r="N83" s="135">
        <f t="shared" si="9"/>
        <v>0</v>
      </c>
      <c r="O83" s="135">
        <v>1500</v>
      </c>
      <c r="P83" s="135">
        <v>292.3</v>
      </c>
      <c r="Q83" s="135">
        <v>1184.7</v>
      </c>
      <c r="R83" s="135">
        <f t="shared" si="8"/>
        <v>23</v>
      </c>
      <c r="S83" s="56"/>
      <c r="T83" s="116"/>
      <c r="U83" s="19"/>
    </row>
    <row r="84" spans="1:21">
      <c r="A84" t="s">
        <v>5</v>
      </c>
      <c r="B84" s="61" t="s">
        <v>203</v>
      </c>
      <c r="C84" s="1">
        <v>500</v>
      </c>
      <c r="D84" s="73">
        <v>461</v>
      </c>
      <c r="E84" s="35"/>
      <c r="F84" s="120" t="s">
        <v>212</v>
      </c>
      <c r="G84" s="4"/>
      <c r="H84" s="58" t="s">
        <v>201</v>
      </c>
      <c r="I84" s="101" t="s">
        <v>202</v>
      </c>
      <c r="J84" s="37">
        <v>1500</v>
      </c>
      <c r="K84" s="18"/>
      <c r="M84" s="14"/>
      <c r="N84" s="135">
        <f t="shared" si="9"/>
        <v>0</v>
      </c>
      <c r="O84" s="135">
        <v>1500</v>
      </c>
      <c r="P84" s="135">
        <v>73.2</v>
      </c>
      <c r="Q84" s="135">
        <v>84.8</v>
      </c>
      <c r="R84" s="135">
        <f t="shared" si="8"/>
        <v>1342</v>
      </c>
      <c r="S84" s="56"/>
      <c r="T84" s="52"/>
      <c r="U84" s="19"/>
    </row>
    <row r="85" spans="1:21">
      <c r="A85" t="s">
        <v>5</v>
      </c>
      <c r="B85" s="61" t="s">
        <v>203</v>
      </c>
      <c r="C85" s="1">
        <v>500</v>
      </c>
      <c r="D85" s="73">
        <v>462</v>
      </c>
      <c r="E85" s="35"/>
      <c r="F85" s="120" t="s">
        <v>213</v>
      </c>
      <c r="G85" s="4"/>
      <c r="H85" s="58" t="s">
        <v>201</v>
      </c>
      <c r="I85" s="101" t="s">
        <v>202</v>
      </c>
      <c r="J85" s="37">
        <v>1700</v>
      </c>
      <c r="K85" s="18"/>
      <c r="M85" s="14"/>
      <c r="N85" s="135">
        <f t="shared" si="9"/>
        <v>0</v>
      </c>
      <c r="O85" s="135">
        <v>1700</v>
      </c>
      <c r="P85" s="135">
        <v>149</v>
      </c>
      <c r="Q85" s="135">
        <v>1385.3</v>
      </c>
      <c r="R85" s="135">
        <f t="shared" si="8"/>
        <v>165.70000000000005</v>
      </c>
      <c r="S85" s="56"/>
      <c r="T85" s="52"/>
      <c r="U85" s="19"/>
    </row>
    <row r="86" spans="1:21">
      <c r="A86" t="s">
        <v>5</v>
      </c>
      <c r="B86" s="61" t="s">
        <v>203</v>
      </c>
      <c r="C86" s="1">
        <v>500</v>
      </c>
      <c r="D86" s="73">
        <v>463</v>
      </c>
      <c r="E86" s="35"/>
      <c r="F86" s="120" t="s">
        <v>214</v>
      </c>
      <c r="G86" s="4"/>
      <c r="H86" s="58" t="s">
        <v>201</v>
      </c>
      <c r="I86" s="101" t="s">
        <v>202</v>
      </c>
      <c r="J86" s="37">
        <v>150</v>
      </c>
      <c r="K86" s="18"/>
      <c r="M86" s="14"/>
      <c r="N86" s="135">
        <f>J86+K86-M86-O86</f>
        <v>0</v>
      </c>
      <c r="O86" s="135">
        <v>150</v>
      </c>
      <c r="P86" s="135">
        <v>68.3</v>
      </c>
      <c r="Q86" s="135">
        <v>81.7</v>
      </c>
      <c r="R86" s="142">
        <f t="shared" si="8"/>
        <v>0</v>
      </c>
      <c r="S86" s="56"/>
      <c r="T86" s="52"/>
      <c r="U86" s="19"/>
    </row>
    <row r="87" spans="1:21">
      <c r="A87" t="s">
        <v>5</v>
      </c>
      <c r="B87" s="61" t="s">
        <v>203</v>
      </c>
      <c r="C87" s="1">
        <v>500</v>
      </c>
      <c r="D87" s="73">
        <v>464</v>
      </c>
      <c r="E87" s="79"/>
      <c r="F87" s="127" t="s">
        <v>215</v>
      </c>
      <c r="G87" s="80"/>
      <c r="H87" s="81" t="s">
        <v>201</v>
      </c>
      <c r="I87" s="105" t="s">
        <v>202</v>
      </c>
      <c r="J87" s="86">
        <v>150</v>
      </c>
      <c r="K87" s="83"/>
      <c r="L87" s="87"/>
      <c r="M87" s="85"/>
      <c r="N87" s="136">
        <f>ROUND(J87+K87-M87-O87,1)</f>
        <v>0</v>
      </c>
      <c r="O87" s="136">
        <v>150</v>
      </c>
      <c r="P87" s="136">
        <v>0</v>
      </c>
      <c r="Q87" s="136">
        <v>150</v>
      </c>
      <c r="R87" s="136">
        <f t="shared" si="8"/>
        <v>0</v>
      </c>
      <c r="S87" s="56"/>
      <c r="T87" s="52"/>
      <c r="U87" s="19"/>
    </row>
    <row r="88" spans="1:21">
      <c r="A88" t="s">
        <v>5</v>
      </c>
      <c r="B88" s="61" t="s">
        <v>263</v>
      </c>
      <c r="C88" s="1">
        <v>500</v>
      </c>
      <c r="D88" s="1">
        <v>465</v>
      </c>
      <c r="E88" s="35"/>
      <c r="F88" s="118" t="s">
        <v>303</v>
      </c>
      <c r="G88" s="4"/>
      <c r="H88" s="58" t="s">
        <v>295</v>
      </c>
      <c r="I88" s="101" t="s">
        <v>296</v>
      </c>
      <c r="J88" s="37">
        <v>16441</v>
      </c>
      <c r="K88" s="18"/>
      <c r="M88" s="14"/>
      <c r="N88" s="135">
        <f t="shared" ref="N88:N95" si="10">J88+K88-M88-O88</f>
        <v>0</v>
      </c>
      <c r="O88" s="135">
        <v>16441</v>
      </c>
      <c r="P88" s="135">
        <v>371.3</v>
      </c>
      <c r="Q88" s="135">
        <v>237.8</v>
      </c>
      <c r="R88" s="142">
        <f t="shared" si="8"/>
        <v>15831.900000000001</v>
      </c>
      <c r="S88" s="56"/>
      <c r="T88" s="52"/>
      <c r="U88" s="19"/>
    </row>
    <row r="89" spans="1:21">
      <c r="A89" t="s">
        <v>5</v>
      </c>
      <c r="B89" s="61" t="s">
        <v>263</v>
      </c>
      <c r="C89" s="1">
        <v>500</v>
      </c>
      <c r="D89" s="1">
        <v>466</v>
      </c>
      <c r="E89" s="35"/>
      <c r="F89" s="129" t="s">
        <v>304</v>
      </c>
      <c r="G89" s="4"/>
      <c r="H89" s="58" t="s">
        <v>295</v>
      </c>
      <c r="I89" s="101" t="s">
        <v>296</v>
      </c>
      <c r="J89" s="37">
        <v>2400</v>
      </c>
      <c r="K89" s="18"/>
      <c r="M89" s="14"/>
      <c r="N89" s="135">
        <f t="shared" si="10"/>
        <v>0</v>
      </c>
      <c r="O89" s="135">
        <v>2400</v>
      </c>
      <c r="P89" s="135">
        <v>20.100000000000001</v>
      </c>
      <c r="Q89" s="135">
        <v>22.3</v>
      </c>
      <c r="R89" s="142">
        <f t="shared" si="8"/>
        <v>2357.6</v>
      </c>
      <c r="S89" s="56"/>
      <c r="T89" s="52"/>
      <c r="U89" s="19"/>
    </row>
    <row r="90" spans="1:21">
      <c r="A90" t="s">
        <v>5</v>
      </c>
      <c r="B90" s="61" t="s">
        <v>263</v>
      </c>
      <c r="C90" s="1">
        <v>500</v>
      </c>
      <c r="D90" s="1">
        <v>467</v>
      </c>
      <c r="E90" s="35"/>
      <c r="F90" s="129" t="s">
        <v>305</v>
      </c>
      <c r="G90" s="4"/>
      <c r="H90" s="58" t="s">
        <v>295</v>
      </c>
      <c r="I90" s="101" t="s">
        <v>296</v>
      </c>
      <c r="J90" s="37">
        <v>200</v>
      </c>
      <c r="K90" s="18"/>
      <c r="M90" s="14"/>
      <c r="N90" s="135">
        <f t="shared" si="10"/>
        <v>0</v>
      </c>
      <c r="O90" s="135">
        <v>200</v>
      </c>
      <c r="P90" s="135"/>
      <c r="Q90" s="135"/>
      <c r="R90" s="142">
        <f t="shared" si="8"/>
        <v>200</v>
      </c>
      <c r="S90" s="56"/>
      <c r="T90" s="52"/>
      <c r="U90" s="19"/>
    </row>
    <row r="91" spans="1:21">
      <c r="A91" t="s">
        <v>5</v>
      </c>
      <c r="B91" s="61" t="s">
        <v>263</v>
      </c>
      <c r="C91" s="1">
        <v>500</v>
      </c>
      <c r="D91" s="1">
        <v>468</v>
      </c>
      <c r="E91" s="35"/>
      <c r="F91" s="118" t="s">
        <v>306</v>
      </c>
      <c r="G91" s="4"/>
      <c r="H91" s="58" t="s">
        <v>295</v>
      </c>
      <c r="I91" s="101" t="s">
        <v>296</v>
      </c>
      <c r="J91" s="37">
        <v>1600</v>
      </c>
      <c r="K91" s="18"/>
      <c r="M91" s="14"/>
      <c r="N91" s="135">
        <f t="shared" si="10"/>
        <v>0</v>
      </c>
      <c r="O91" s="135">
        <v>1600</v>
      </c>
      <c r="P91" s="135"/>
      <c r="Q91" s="135"/>
      <c r="R91" s="142">
        <f t="shared" si="8"/>
        <v>1600</v>
      </c>
      <c r="S91" s="56"/>
      <c r="T91" s="52"/>
      <c r="U91" s="19"/>
    </row>
    <row r="92" spans="1:21">
      <c r="A92" t="s">
        <v>6</v>
      </c>
      <c r="B92" s="61" t="s">
        <v>263</v>
      </c>
      <c r="C92" s="1">
        <v>500</v>
      </c>
      <c r="D92" s="1">
        <v>469</v>
      </c>
      <c r="E92" s="35"/>
      <c r="F92" s="118" t="s">
        <v>345</v>
      </c>
      <c r="G92" s="4"/>
      <c r="H92" s="58" t="s">
        <v>295</v>
      </c>
      <c r="I92" s="101" t="s">
        <v>296</v>
      </c>
      <c r="J92" s="37">
        <v>500</v>
      </c>
      <c r="K92" s="18"/>
      <c r="M92" s="14"/>
      <c r="N92" s="135">
        <f t="shared" si="10"/>
        <v>500</v>
      </c>
      <c r="O92" s="135">
        <v>0</v>
      </c>
      <c r="P92" s="135"/>
      <c r="Q92" s="135"/>
      <c r="R92" s="135">
        <f t="shared" si="8"/>
        <v>500</v>
      </c>
      <c r="S92" s="56"/>
      <c r="T92" s="53" t="s">
        <v>357</v>
      </c>
      <c r="U92" s="19"/>
    </row>
    <row r="93" spans="1:21">
      <c r="A93" t="s">
        <v>5</v>
      </c>
      <c r="B93" s="61" t="s">
        <v>263</v>
      </c>
      <c r="C93" s="1">
        <v>500</v>
      </c>
      <c r="D93" s="1">
        <v>470</v>
      </c>
      <c r="E93" s="35"/>
      <c r="F93" s="118" t="s">
        <v>307</v>
      </c>
      <c r="G93" s="4"/>
      <c r="H93" s="58" t="s">
        <v>295</v>
      </c>
      <c r="I93" s="101" t="s">
        <v>296</v>
      </c>
      <c r="J93" s="37">
        <v>290</v>
      </c>
      <c r="K93" s="18"/>
      <c r="M93" s="14"/>
      <c r="N93" s="135">
        <f t="shared" si="10"/>
        <v>0</v>
      </c>
      <c r="O93" s="135">
        <v>290</v>
      </c>
      <c r="P93" s="135">
        <v>0</v>
      </c>
      <c r="Q93" s="135">
        <v>26.8</v>
      </c>
      <c r="R93" s="135">
        <f t="shared" si="8"/>
        <v>263.2</v>
      </c>
      <c r="S93" s="56"/>
      <c r="T93" s="52"/>
      <c r="U93" s="19"/>
    </row>
    <row r="94" spans="1:21">
      <c r="A94" t="s">
        <v>5</v>
      </c>
      <c r="B94" s="61" t="s">
        <v>263</v>
      </c>
      <c r="C94" s="1">
        <v>500</v>
      </c>
      <c r="D94" s="1">
        <v>471</v>
      </c>
      <c r="E94" s="35"/>
      <c r="F94" s="118" t="s">
        <v>308</v>
      </c>
      <c r="G94" s="4"/>
      <c r="H94" s="58" t="s">
        <v>295</v>
      </c>
      <c r="I94" s="101" t="s">
        <v>296</v>
      </c>
      <c r="J94" s="37">
        <v>255</v>
      </c>
      <c r="K94" s="18"/>
      <c r="M94" s="14"/>
      <c r="N94" s="135">
        <f t="shared" si="10"/>
        <v>0</v>
      </c>
      <c r="O94" s="135">
        <v>255</v>
      </c>
      <c r="P94" s="135">
        <v>4.0999999999999996</v>
      </c>
      <c r="Q94" s="135">
        <v>16.2</v>
      </c>
      <c r="R94" s="135">
        <f t="shared" si="8"/>
        <v>234.70000000000002</v>
      </c>
      <c r="S94" s="56"/>
      <c r="T94" s="52"/>
      <c r="U94" s="19"/>
    </row>
    <row r="95" spans="1:21">
      <c r="A95" t="s">
        <v>5</v>
      </c>
      <c r="B95" s="61" t="s">
        <v>263</v>
      </c>
      <c r="C95" s="1">
        <v>500</v>
      </c>
      <c r="D95" s="1">
        <v>472</v>
      </c>
      <c r="E95" s="35"/>
      <c r="F95" s="118" t="s">
        <v>358</v>
      </c>
      <c r="G95" s="4"/>
      <c r="H95" s="58" t="s">
        <v>295</v>
      </c>
      <c r="I95" s="101" t="s">
        <v>359</v>
      </c>
      <c r="J95" s="37">
        <v>20000</v>
      </c>
      <c r="K95" s="18"/>
      <c r="M95" s="14"/>
      <c r="N95" s="135">
        <f t="shared" si="10"/>
        <v>20000</v>
      </c>
      <c r="O95" s="135"/>
      <c r="P95" s="135"/>
      <c r="Q95" s="135"/>
      <c r="R95" s="135">
        <f t="shared" si="8"/>
        <v>20000</v>
      </c>
      <c r="S95" s="56"/>
      <c r="T95" s="52"/>
      <c r="U95" s="19"/>
    </row>
    <row r="96" spans="1:21">
      <c r="B96" s="61"/>
      <c r="C96" s="1"/>
      <c r="D96" s="73"/>
      <c r="E96" s="169" t="s">
        <v>273</v>
      </c>
      <c r="F96" s="170"/>
      <c r="G96" s="90"/>
      <c r="H96" s="91"/>
      <c r="I96" s="171"/>
      <c r="J96" s="32">
        <f>SUM(J63:J95)</f>
        <v>90403</v>
      </c>
      <c r="K96" s="32">
        <f>SUM(K63:K95)</f>
        <v>-140.80000000000001</v>
      </c>
      <c r="L96" s="33"/>
      <c r="M96" s="42">
        <f t="shared" ref="M96:R96" si="11">SUM(M63:M95)</f>
        <v>9.8000000000000007</v>
      </c>
      <c r="N96" s="144">
        <f t="shared" si="11"/>
        <v>20607.5</v>
      </c>
      <c r="O96" s="144">
        <f t="shared" si="11"/>
        <v>69644.899999999994</v>
      </c>
      <c r="P96" s="144">
        <f t="shared" si="11"/>
        <v>1388.8</v>
      </c>
      <c r="Q96" s="144">
        <f t="shared" si="11"/>
        <v>44736.500000000007</v>
      </c>
      <c r="R96" s="144">
        <f t="shared" si="11"/>
        <v>44127.100000000006</v>
      </c>
      <c r="S96" s="56"/>
      <c r="T96" s="52"/>
      <c r="U96" s="19"/>
    </row>
    <row r="97" spans="1:21">
      <c r="B97" s="61"/>
      <c r="C97" s="1"/>
      <c r="D97" s="60"/>
      <c r="E97" s="36" t="s">
        <v>373</v>
      </c>
      <c r="F97" s="167"/>
      <c r="G97" s="67"/>
      <c r="H97" s="58"/>
      <c r="I97" s="101"/>
      <c r="J97" s="18"/>
      <c r="K97" s="18"/>
      <c r="L97" s="56"/>
      <c r="M97" s="14"/>
      <c r="N97" s="135"/>
      <c r="O97" s="135"/>
      <c r="P97" s="135"/>
      <c r="Q97" s="135"/>
      <c r="R97" s="135"/>
      <c r="S97" s="56"/>
      <c r="T97" s="52"/>
      <c r="U97" s="19"/>
    </row>
    <row r="98" spans="1:21">
      <c r="B98" s="18"/>
      <c r="E98" s="36"/>
      <c r="F98" s="168" t="s">
        <v>37</v>
      </c>
      <c r="G98" s="4"/>
      <c r="H98" s="14"/>
      <c r="I98" s="56"/>
      <c r="J98" s="18"/>
      <c r="K98" s="18"/>
      <c r="M98" s="14"/>
      <c r="N98" s="135"/>
      <c r="O98" s="135"/>
      <c r="P98" s="135"/>
      <c r="Q98" s="135"/>
      <c r="R98" s="135"/>
      <c r="S98" s="18"/>
      <c r="T98" s="52"/>
      <c r="U98" s="19"/>
    </row>
    <row r="99" spans="1:21">
      <c r="A99" t="s">
        <v>5</v>
      </c>
      <c r="B99" s="47" t="s">
        <v>28</v>
      </c>
      <c r="C99" s="1">
        <v>500</v>
      </c>
      <c r="D99" s="1">
        <v>547</v>
      </c>
      <c r="E99" s="83"/>
      <c r="F99" s="127" t="s">
        <v>38</v>
      </c>
      <c r="G99" s="80"/>
      <c r="H99" s="81" t="s">
        <v>74</v>
      </c>
      <c r="I99" s="88" t="s">
        <v>192</v>
      </c>
      <c r="J99" s="83">
        <v>3400</v>
      </c>
      <c r="K99" s="83"/>
      <c r="L99" s="87"/>
      <c r="M99" s="85">
        <f>0.3+0.7</f>
        <v>1</v>
      </c>
      <c r="N99" s="136">
        <f t="shared" ref="N99:N130" si="12">J99+K99-M99-O99</f>
        <v>0</v>
      </c>
      <c r="O99" s="136">
        <v>3399</v>
      </c>
      <c r="P99" s="136">
        <v>0</v>
      </c>
      <c r="Q99" s="136">
        <v>3399</v>
      </c>
      <c r="R99" s="136">
        <f>N99+O99-P99-Q99</f>
        <v>0</v>
      </c>
      <c r="S99" s="18"/>
      <c r="T99" s="55"/>
      <c r="U99" s="19"/>
    </row>
    <row r="100" spans="1:21">
      <c r="A100" t="s">
        <v>6</v>
      </c>
      <c r="B100" s="47" t="s">
        <v>28</v>
      </c>
      <c r="C100" s="1">
        <v>500</v>
      </c>
      <c r="D100" s="1">
        <v>548</v>
      </c>
      <c r="E100" s="83"/>
      <c r="F100" s="127" t="s">
        <v>39</v>
      </c>
      <c r="G100" s="80"/>
      <c r="H100" s="81" t="s">
        <v>74</v>
      </c>
      <c r="I100" s="88" t="s">
        <v>192</v>
      </c>
      <c r="J100" s="83">
        <v>500</v>
      </c>
      <c r="K100" s="83"/>
      <c r="L100" s="87"/>
      <c r="M100" s="85">
        <v>5.6</v>
      </c>
      <c r="N100" s="136">
        <f t="shared" si="12"/>
        <v>0</v>
      </c>
      <c r="O100" s="136">
        <v>494.4</v>
      </c>
      <c r="P100" s="136">
        <v>0</v>
      </c>
      <c r="Q100" s="136">
        <v>494.4</v>
      </c>
      <c r="R100" s="136">
        <f>N100+O100-P100-Q100</f>
        <v>0</v>
      </c>
      <c r="S100" s="18"/>
      <c r="T100" s="53"/>
      <c r="U100" s="19"/>
    </row>
    <row r="101" spans="1:21">
      <c r="A101" t="s">
        <v>5</v>
      </c>
      <c r="B101" s="47" t="s">
        <v>28</v>
      </c>
      <c r="C101" s="1">
        <v>500</v>
      </c>
      <c r="D101" s="1">
        <v>549</v>
      </c>
      <c r="E101" s="83"/>
      <c r="F101" s="121" t="s">
        <v>60</v>
      </c>
      <c r="G101" s="80"/>
      <c r="H101" s="85"/>
      <c r="I101" s="88" t="s">
        <v>192</v>
      </c>
      <c r="J101" s="83">
        <v>4000</v>
      </c>
      <c r="K101" s="83"/>
      <c r="L101" s="87"/>
      <c r="M101" s="85"/>
      <c r="N101" s="136">
        <f t="shared" si="12"/>
        <v>0</v>
      </c>
      <c r="O101" s="136">
        <v>4000</v>
      </c>
      <c r="P101" s="136"/>
      <c r="Q101" s="136">
        <v>4000</v>
      </c>
      <c r="R101" s="136">
        <f>N101+O101-P101-Q101</f>
        <v>0</v>
      </c>
      <c r="S101" s="18"/>
      <c r="T101" s="52"/>
      <c r="U101" s="19"/>
    </row>
    <row r="102" spans="1:21">
      <c r="A102" t="s">
        <v>5</v>
      </c>
      <c r="B102" s="47" t="s">
        <v>28</v>
      </c>
      <c r="C102" s="1">
        <v>500</v>
      </c>
      <c r="D102" s="1">
        <v>550</v>
      </c>
      <c r="E102" s="83"/>
      <c r="F102" s="121" t="s">
        <v>61</v>
      </c>
      <c r="G102" s="80"/>
      <c r="H102" s="81" t="s">
        <v>74</v>
      </c>
      <c r="I102" s="88" t="s">
        <v>192</v>
      </c>
      <c r="J102" s="83">
        <v>2000</v>
      </c>
      <c r="K102" s="83"/>
      <c r="L102" s="87"/>
      <c r="M102" s="85">
        <v>2.2999999999999998</v>
      </c>
      <c r="N102" s="136">
        <f t="shared" si="12"/>
        <v>0</v>
      </c>
      <c r="O102" s="136">
        <v>1997.7</v>
      </c>
      <c r="P102" s="136">
        <v>0</v>
      </c>
      <c r="Q102" s="136">
        <v>1997.7</v>
      </c>
      <c r="R102" s="136">
        <f>N102+O102-P102-Q102</f>
        <v>0</v>
      </c>
      <c r="S102" s="18"/>
      <c r="T102" s="55"/>
      <c r="U102" s="19"/>
    </row>
    <row r="103" spans="1:21">
      <c r="A103" t="s">
        <v>5</v>
      </c>
      <c r="B103" s="47" t="s">
        <v>28</v>
      </c>
      <c r="C103" s="1">
        <v>500</v>
      </c>
      <c r="D103" s="1">
        <v>551</v>
      </c>
      <c r="E103" s="18"/>
      <c r="F103" s="120" t="s">
        <v>40</v>
      </c>
      <c r="G103" s="4"/>
      <c r="H103" s="58" t="s">
        <v>131</v>
      </c>
      <c r="I103" s="46" t="s">
        <v>192</v>
      </c>
      <c r="J103" s="18">
        <v>1000</v>
      </c>
      <c r="K103" s="18"/>
      <c r="M103" s="14">
        <v>1</v>
      </c>
      <c r="N103" s="135">
        <f t="shared" si="12"/>
        <v>0</v>
      </c>
      <c r="O103" s="135">
        <v>999</v>
      </c>
      <c r="P103" s="135">
        <v>988.1</v>
      </c>
      <c r="Q103" s="135">
        <v>10.9</v>
      </c>
      <c r="R103" s="135">
        <f>ROUND(N103+O103-P103-Q103,1)</f>
        <v>0</v>
      </c>
      <c r="S103" s="18"/>
      <c r="T103" s="53" t="s">
        <v>371</v>
      </c>
      <c r="U103" s="19"/>
    </row>
    <row r="104" spans="1:21">
      <c r="A104" t="s">
        <v>5</v>
      </c>
      <c r="B104" s="61" t="s">
        <v>77</v>
      </c>
      <c r="C104" s="1">
        <v>500</v>
      </c>
      <c r="D104" s="1">
        <v>552</v>
      </c>
      <c r="E104" s="83"/>
      <c r="F104" s="127" t="s">
        <v>87</v>
      </c>
      <c r="G104" s="80"/>
      <c r="H104" s="81" t="s">
        <v>129</v>
      </c>
      <c r="I104" s="93" t="s">
        <v>99</v>
      </c>
      <c r="J104" s="83">
        <v>3223</v>
      </c>
      <c r="K104" s="83"/>
      <c r="L104" s="89" t="s">
        <v>50</v>
      </c>
      <c r="M104" s="85">
        <v>54.5</v>
      </c>
      <c r="N104" s="136">
        <f t="shared" si="12"/>
        <v>0</v>
      </c>
      <c r="O104" s="136">
        <v>3168.5</v>
      </c>
      <c r="P104" s="136">
        <v>0</v>
      </c>
      <c r="Q104" s="136">
        <v>3168.5</v>
      </c>
      <c r="R104" s="136">
        <f t="shared" ref="R104:R135" si="13">N104+O104-P104-Q104</f>
        <v>0</v>
      </c>
      <c r="S104" s="18"/>
      <c r="T104" s="55"/>
      <c r="U104" s="19"/>
    </row>
    <row r="105" spans="1:21">
      <c r="A105" t="s">
        <v>5</v>
      </c>
      <c r="B105" s="61" t="s">
        <v>77</v>
      </c>
      <c r="C105" s="1">
        <v>500</v>
      </c>
      <c r="D105" s="1">
        <v>553</v>
      </c>
      <c r="E105" s="18"/>
      <c r="F105" s="120" t="s">
        <v>88</v>
      </c>
      <c r="G105" s="4"/>
      <c r="H105" s="58" t="s">
        <v>101</v>
      </c>
      <c r="I105" s="46" t="s">
        <v>81</v>
      </c>
      <c r="J105" s="18">
        <v>900</v>
      </c>
      <c r="K105" s="18"/>
      <c r="M105" s="14">
        <v>218.4</v>
      </c>
      <c r="N105" s="135">
        <f t="shared" si="12"/>
        <v>0</v>
      </c>
      <c r="O105" s="135">
        <v>681.6</v>
      </c>
      <c r="P105" s="135">
        <v>11.4</v>
      </c>
      <c r="Q105" s="135">
        <v>670.2</v>
      </c>
      <c r="R105" s="135">
        <f t="shared" si="13"/>
        <v>0</v>
      </c>
      <c r="S105" s="18"/>
      <c r="T105" s="53" t="s">
        <v>371</v>
      </c>
      <c r="U105" s="19"/>
    </row>
    <row r="106" spans="1:21">
      <c r="A106" t="s">
        <v>5</v>
      </c>
      <c r="B106" s="61" t="s">
        <v>113</v>
      </c>
      <c r="C106" s="1">
        <v>500</v>
      </c>
      <c r="D106" s="1">
        <v>554</v>
      </c>
      <c r="E106" s="83"/>
      <c r="F106" s="127" t="s">
        <v>119</v>
      </c>
      <c r="G106" s="80"/>
      <c r="H106" s="81" t="s">
        <v>256</v>
      </c>
      <c r="I106" s="100" t="s">
        <v>117</v>
      </c>
      <c r="J106" s="83">
        <v>475</v>
      </c>
      <c r="K106" s="83"/>
      <c r="L106" s="87"/>
      <c r="M106" s="85"/>
      <c r="N106" s="136">
        <f t="shared" si="12"/>
        <v>0</v>
      </c>
      <c r="O106" s="136">
        <v>475</v>
      </c>
      <c r="P106" s="136">
        <v>0</v>
      </c>
      <c r="Q106" s="136">
        <v>475</v>
      </c>
      <c r="R106" s="136">
        <f t="shared" si="13"/>
        <v>0</v>
      </c>
      <c r="S106" s="18"/>
      <c r="T106" s="52"/>
      <c r="U106" s="19"/>
    </row>
    <row r="107" spans="1:21">
      <c r="A107" t="s">
        <v>5</v>
      </c>
      <c r="B107" s="61" t="s">
        <v>141</v>
      </c>
      <c r="C107" s="1">
        <v>500</v>
      </c>
      <c r="D107" s="1">
        <v>555</v>
      </c>
      <c r="E107" s="18"/>
      <c r="F107" s="120" t="s">
        <v>155</v>
      </c>
      <c r="G107" s="4"/>
      <c r="H107" s="58" t="s">
        <v>201</v>
      </c>
      <c r="I107" s="101" t="s">
        <v>143</v>
      </c>
      <c r="J107" s="18">
        <v>2000</v>
      </c>
      <c r="K107" s="18"/>
      <c r="M107" s="14"/>
      <c r="N107" s="135">
        <f t="shared" si="12"/>
        <v>0</v>
      </c>
      <c r="O107" s="135">
        <v>2000</v>
      </c>
      <c r="P107" s="135">
        <v>27.7</v>
      </c>
      <c r="Q107" s="135">
        <v>1971.6</v>
      </c>
      <c r="R107" s="135">
        <f t="shared" si="13"/>
        <v>0.70000000000004547</v>
      </c>
      <c r="S107" s="18"/>
      <c r="T107" s="52"/>
      <c r="U107" s="19"/>
    </row>
    <row r="108" spans="1:21">
      <c r="A108" t="s">
        <v>5</v>
      </c>
      <c r="B108" s="61" t="s">
        <v>141</v>
      </c>
      <c r="C108" s="1">
        <v>500</v>
      </c>
      <c r="D108" s="1">
        <v>556</v>
      </c>
      <c r="E108" s="18"/>
      <c r="F108" s="120" t="s">
        <v>157</v>
      </c>
      <c r="G108" s="4"/>
      <c r="H108" s="58" t="s">
        <v>201</v>
      </c>
      <c r="I108" s="101" t="s">
        <v>143</v>
      </c>
      <c r="J108" s="18">
        <v>1500</v>
      </c>
      <c r="K108" s="18"/>
      <c r="M108" s="14"/>
      <c r="N108" s="135">
        <f t="shared" si="12"/>
        <v>0</v>
      </c>
      <c r="O108" s="135">
        <v>1500</v>
      </c>
      <c r="P108" s="135"/>
      <c r="Q108" s="135">
        <v>15.4</v>
      </c>
      <c r="R108" s="135">
        <f t="shared" si="13"/>
        <v>1484.6</v>
      </c>
      <c r="S108" s="18"/>
      <c r="T108" s="52"/>
      <c r="U108" s="19"/>
    </row>
    <row r="109" spans="1:21">
      <c r="A109" t="s">
        <v>5</v>
      </c>
      <c r="B109" s="61" t="s">
        <v>141</v>
      </c>
      <c r="C109" s="1">
        <v>500</v>
      </c>
      <c r="D109" s="1">
        <v>557</v>
      </c>
      <c r="E109" s="18"/>
      <c r="F109" s="120" t="s">
        <v>158</v>
      </c>
      <c r="G109" s="4"/>
      <c r="H109" s="58" t="s">
        <v>201</v>
      </c>
      <c r="I109" s="101" t="s">
        <v>143</v>
      </c>
      <c r="J109" s="18">
        <v>435</v>
      </c>
      <c r="K109" s="18"/>
      <c r="M109" s="14"/>
      <c r="N109" s="135">
        <f t="shared" si="12"/>
        <v>0</v>
      </c>
      <c r="O109" s="135">
        <v>435</v>
      </c>
      <c r="P109" s="135">
        <v>1.3</v>
      </c>
      <c r="Q109" s="135">
        <v>22.3</v>
      </c>
      <c r="R109" s="135">
        <f t="shared" si="13"/>
        <v>411.4</v>
      </c>
      <c r="S109" s="18"/>
      <c r="T109" s="52"/>
      <c r="U109" s="19"/>
    </row>
    <row r="110" spans="1:21">
      <c r="A110" t="s">
        <v>5</v>
      </c>
      <c r="B110" s="61" t="s">
        <v>141</v>
      </c>
      <c r="C110" s="1">
        <v>500</v>
      </c>
      <c r="D110" s="1">
        <v>558</v>
      </c>
      <c r="E110" s="18"/>
      <c r="F110" s="120" t="s">
        <v>159</v>
      </c>
      <c r="G110" s="4"/>
      <c r="H110" s="58" t="s">
        <v>201</v>
      </c>
      <c r="I110" s="101" t="s">
        <v>143</v>
      </c>
      <c r="J110" s="18">
        <v>200</v>
      </c>
      <c r="K110" s="18"/>
      <c r="M110" s="14"/>
      <c r="N110" s="135">
        <f t="shared" si="12"/>
        <v>0</v>
      </c>
      <c r="O110" s="135">
        <v>200</v>
      </c>
      <c r="P110" s="135">
        <v>6.4</v>
      </c>
      <c r="Q110" s="135">
        <v>50.9</v>
      </c>
      <c r="R110" s="135">
        <f t="shared" si="13"/>
        <v>142.69999999999999</v>
      </c>
      <c r="S110" s="18"/>
      <c r="T110" s="52"/>
      <c r="U110" s="19"/>
    </row>
    <row r="111" spans="1:21">
      <c r="A111" t="s">
        <v>5</v>
      </c>
      <c r="B111" s="61" t="s">
        <v>141</v>
      </c>
      <c r="C111" s="1">
        <v>500</v>
      </c>
      <c r="D111" s="1">
        <v>559</v>
      </c>
      <c r="E111" s="18"/>
      <c r="F111" s="120" t="s">
        <v>160</v>
      </c>
      <c r="G111" s="4"/>
      <c r="H111" s="58" t="s">
        <v>201</v>
      </c>
      <c r="I111" s="101" t="s">
        <v>143</v>
      </c>
      <c r="J111" s="18">
        <v>400</v>
      </c>
      <c r="K111" s="18"/>
      <c r="M111" s="14"/>
      <c r="N111" s="135">
        <f t="shared" si="12"/>
        <v>0</v>
      </c>
      <c r="O111" s="135">
        <v>400</v>
      </c>
      <c r="P111" s="135">
        <v>0</v>
      </c>
      <c r="Q111" s="135">
        <v>385.8</v>
      </c>
      <c r="R111" s="135">
        <f t="shared" si="13"/>
        <v>14.199999999999989</v>
      </c>
      <c r="S111" s="18"/>
      <c r="T111" s="52"/>
      <c r="U111" s="19"/>
    </row>
    <row r="112" spans="1:21">
      <c r="A112" t="s">
        <v>5</v>
      </c>
      <c r="B112" s="61" t="s">
        <v>141</v>
      </c>
      <c r="C112" s="1">
        <v>500</v>
      </c>
      <c r="D112" s="1">
        <v>560</v>
      </c>
      <c r="E112" s="18"/>
      <c r="F112" s="120" t="s">
        <v>161</v>
      </c>
      <c r="G112" s="4"/>
      <c r="H112" s="58" t="s">
        <v>201</v>
      </c>
      <c r="I112" s="101" t="s">
        <v>143</v>
      </c>
      <c r="J112" s="18">
        <v>400</v>
      </c>
      <c r="K112" s="18"/>
      <c r="M112" s="14"/>
      <c r="N112" s="135">
        <f t="shared" si="12"/>
        <v>0</v>
      </c>
      <c r="O112" s="135">
        <v>400</v>
      </c>
      <c r="P112" s="135">
        <v>0</v>
      </c>
      <c r="Q112" s="135">
        <v>326.8</v>
      </c>
      <c r="R112" s="135">
        <f t="shared" si="13"/>
        <v>73.199999999999989</v>
      </c>
      <c r="S112" s="18"/>
      <c r="T112" s="52"/>
      <c r="U112" s="19"/>
    </row>
    <row r="113" spans="1:21">
      <c r="A113" t="s">
        <v>5</v>
      </c>
      <c r="B113" s="61" t="s">
        <v>141</v>
      </c>
      <c r="C113" s="1">
        <v>500</v>
      </c>
      <c r="D113" s="1">
        <v>561</v>
      </c>
      <c r="E113" s="18"/>
      <c r="F113" s="120" t="s">
        <v>162</v>
      </c>
      <c r="G113" s="4"/>
      <c r="H113" s="58" t="s">
        <v>201</v>
      </c>
      <c r="I113" s="101" t="s">
        <v>143</v>
      </c>
      <c r="J113" s="18">
        <v>725</v>
      </c>
      <c r="K113" s="18"/>
      <c r="M113" s="14"/>
      <c r="N113" s="135">
        <f t="shared" si="12"/>
        <v>0</v>
      </c>
      <c r="O113" s="135">
        <v>725</v>
      </c>
      <c r="P113" s="135">
        <v>3.3</v>
      </c>
      <c r="Q113" s="135">
        <v>720.7</v>
      </c>
      <c r="R113" s="135">
        <f t="shared" si="13"/>
        <v>1</v>
      </c>
      <c r="S113" s="18"/>
      <c r="T113" s="52"/>
      <c r="U113" s="19"/>
    </row>
    <row r="114" spans="1:21">
      <c r="A114" t="s">
        <v>5</v>
      </c>
      <c r="B114" s="61" t="s">
        <v>141</v>
      </c>
      <c r="C114" s="1">
        <v>500</v>
      </c>
      <c r="D114" s="1">
        <v>562</v>
      </c>
      <c r="E114" s="83"/>
      <c r="F114" s="127" t="s">
        <v>163</v>
      </c>
      <c r="G114" s="80"/>
      <c r="H114" s="81" t="s">
        <v>201</v>
      </c>
      <c r="I114" s="105" t="s">
        <v>143</v>
      </c>
      <c r="J114" s="83">
        <v>500</v>
      </c>
      <c r="K114" s="83"/>
      <c r="L114" s="87"/>
      <c r="M114" s="85"/>
      <c r="N114" s="136">
        <f t="shared" si="12"/>
        <v>0</v>
      </c>
      <c r="O114" s="136">
        <v>500</v>
      </c>
      <c r="P114" s="136">
        <v>0</v>
      </c>
      <c r="Q114" s="136">
        <v>500</v>
      </c>
      <c r="R114" s="136">
        <f t="shared" si="13"/>
        <v>0</v>
      </c>
      <c r="S114" s="18"/>
      <c r="T114" s="52"/>
      <c r="U114" s="19"/>
    </row>
    <row r="115" spans="1:21">
      <c r="A115" t="s">
        <v>5</v>
      </c>
      <c r="B115" s="61" t="s">
        <v>141</v>
      </c>
      <c r="C115" s="1">
        <v>500</v>
      </c>
      <c r="D115" s="1">
        <v>563</v>
      </c>
      <c r="E115" s="18"/>
      <c r="F115" s="120" t="s">
        <v>164</v>
      </c>
      <c r="G115" s="4"/>
      <c r="H115" s="58" t="s">
        <v>201</v>
      </c>
      <c r="I115" s="101" t="s">
        <v>143</v>
      </c>
      <c r="J115" s="18">
        <v>200</v>
      </c>
      <c r="K115" s="18"/>
      <c r="M115" s="14"/>
      <c r="N115" s="135">
        <f t="shared" si="12"/>
        <v>0</v>
      </c>
      <c r="O115" s="135">
        <v>200</v>
      </c>
      <c r="P115" s="135">
        <v>0</v>
      </c>
      <c r="Q115" s="135">
        <v>134.30000000000001</v>
      </c>
      <c r="R115" s="135">
        <f t="shared" si="13"/>
        <v>65.699999999999989</v>
      </c>
      <c r="S115" s="18"/>
      <c r="T115" s="52"/>
      <c r="U115" s="19"/>
    </row>
    <row r="116" spans="1:21">
      <c r="A116" t="s">
        <v>5</v>
      </c>
      <c r="B116" s="61" t="s">
        <v>141</v>
      </c>
      <c r="C116" s="1">
        <v>500</v>
      </c>
      <c r="D116" s="1">
        <v>564</v>
      </c>
      <c r="E116" s="18"/>
      <c r="F116" s="120" t="s">
        <v>165</v>
      </c>
      <c r="G116" s="4"/>
      <c r="H116" s="58" t="s">
        <v>201</v>
      </c>
      <c r="I116" s="101" t="s">
        <v>143</v>
      </c>
      <c r="J116" s="18">
        <v>300</v>
      </c>
      <c r="K116" s="18"/>
      <c r="M116" s="14"/>
      <c r="N116" s="135">
        <f t="shared" si="12"/>
        <v>0</v>
      </c>
      <c r="O116" s="135">
        <v>300</v>
      </c>
      <c r="P116" s="135">
        <v>0</v>
      </c>
      <c r="Q116" s="135">
        <v>42.7</v>
      </c>
      <c r="R116" s="135">
        <f t="shared" si="13"/>
        <v>257.3</v>
      </c>
      <c r="S116" s="18"/>
      <c r="T116" s="52"/>
      <c r="U116" s="19"/>
    </row>
    <row r="117" spans="1:21">
      <c r="A117" t="s">
        <v>5</v>
      </c>
      <c r="B117" s="61" t="s">
        <v>141</v>
      </c>
      <c r="C117" s="1">
        <v>500</v>
      </c>
      <c r="D117" s="1">
        <v>565</v>
      </c>
      <c r="E117" s="18"/>
      <c r="F117" s="120" t="s">
        <v>166</v>
      </c>
      <c r="G117" s="4"/>
      <c r="H117" s="58" t="s">
        <v>201</v>
      </c>
      <c r="I117" s="101" t="s">
        <v>143</v>
      </c>
      <c r="J117" s="18">
        <v>300</v>
      </c>
      <c r="K117" s="18"/>
      <c r="M117" s="14"/>
      <c r="N117" s="135">
        <f t="shared" si="12"/>
        <v>0</v>
      </c>
      <c r="O117" s="135">
        <v>300</v>
      </c>
      <c r="P117" s="135">
        <v>0.1</v>
      </c>
      <c r="Q117" s="135">
        <v>174.1</v>
      </c>
      <c r="R117" s="135">
        <f t="shared" si="13"/>
        <v>125.79999999999998</v>
      </c>
      <c r="S117" s="18"/>
      <c r="T117" s="52"/>
      <c r="U117" s="19"/>
    </row>
    <row r="118" spans="1:21">
      <c r="A118" t="s">
        <v>5</v>
      </c>
      <c r="B118" s="61" t="s">
        <v>141</v>
      </c>
      <c r="C118" s="1">
        <v>500</v>
      </c>
      <c r="D118" s="1">
        <v>566</v>
      </c>
      <c r="E118" s="18"/>
      <c r="F118" s="120" t="s">
        <v>167</v>
      </c>
      <c r="G118" s="4"/>
      <c r="H118" s="58" t="s">
        <v>201</v>
      </c>
      <c r="I118" s="101" t="s">
        <v>143</v>
      </c>
      <c r="J118" s="18">
        <v>100</v>
      </c>
      <c r="K118" s="18"/>
      <c r="M118" s="14"/>
      <c r="N118" s="135">
        <f t="shared" si="12"/>
        <v>0</v>
      </c>
      <c r="O118" s="135">
        <v>100</v>
      </c>
      <c r="P118" s="135">
        <v>100</v>
      </c>
      <c r="Q118" s="135"/>
      <c r="R118" s="135">
        <f t="shared" si="13"/>
        <v>0</v>
      </c>
      <c r="S118" s="18"/>
      <c r="T118" s="52"/>
      <c r="U118" s="19"/>
    </row>
    <row r="119" spans="1:21">
      <c r="A119" t="s">
        <v>5</v>
      </c>
      <c r="B119" s="61" t="s">
        <v>141</v>
      </c>
      <c r="C119" s="1">
        <v>500</v>
      </c>
      <c r="D119" s="1">
        <v>567</v>
      </c>
      <c r="E119" s="18"/>
      <c r="F119" s="120" t="s">
        <v>168</v>
      </c>
      <c r="G119" s="4"/>
      <c r="H119" s="58" t="s">
        <v>201</v>
      </c>
      <c r="I119" s="101" t="s">
        <v>143</v>
      </c>
      <c r="J119" s="18">
        <v>2400</v>
      </c>
      <c r="K119" s="18"/>
      <c r="M119" s="14"/>
      <c r="N119" s="135">
        <f t="shared" si="12"/>
        <v>0</v>
      </c>
      <c r="O119" s="135">
        <v>2400</v>
      </c>
      <c r="P119" s="135">
        <v>1479.7</v>
      </c>
      <c r="Q119" s="135">
        <v>919.9</v>
      </c>
      <c r="R119" s="135">
        <f t="shared" si="13"/>
        <v>0.39999999999997726</v>
      </c>
      <c r="S119" s="18"/>
      <c r="T119" s="52"/>
      <c r="U119" s="19"/>
    </row>
    <row r="120" spans="1:21">
      <c r="A120" t="s">
        <v>5</v>
      </c>
      <c r="B120" s="61" t="s">
        <v>141</v>
      </c>
      <c r="C120" s="1">
        <v>500</v>
      </c>
      <c r="D120" s="1">
        <v>568</v>
      </c>
      <c r="E120" s="18"/>
      <c r="F120" s="120" t="s">
        <v>169</v>
      </c>
      <c r="G120" s="4"/>
      <c r="H120" s="58" t="s">
        <v>201</v>
      </c>
      <c r="I120" s="101" t="s">
        <v>143</v>
      </c>
      <c r="J120" s="18">
        <v>450</v>
      </c>
      <c r="K120" s="18"/>
      <c r="M120" s="14"/>
      <c r="N120" s="135">
        <f t="shared" si="12"/>
        <v>0</v>
      </c>
      <c r="O120" s="135">
        <v>450</v>
      </c>
      <c r="P120" s="135">
        <v>130.80000000000001</v>
      </c>
      <c r="Q120" s="135">
        <v>300.2</v>
      </c>
      <c r="R120" s="135">
        <f t="shared" si="13"/>
        <v>19</v>
      </c>
      <c r="S120" s="18"/>
      <c r="T120" s="52"/>
      <c r="U120" s="19"/>
    </row>
    <row r="121" spans="1:21">
      <c r="A121" t="s">
        <v>6</v>
      </c>
      <c r="B121" s="61" t="s">
        <v>141</v>
      </c>
      <c r="C121" s="1">
        <v>500</v>
      </c>
      <c r="D121" s="1">
        <v>569</v>
      </c>
      <c r="E121" s="18"/>
      <c r="F121" s="120" t="s">
        <v>196</v>
      </c>
      <c r="G121" s="4"/>
      <c r="H121" s="58" t="s">
        <v>201</v>
      </c>
      <c r="I121" s="101" t="s">
        <v>143</v>
      </c>
      <c r="J121" s="18">
        <v>365</v>
      </c>
      <c r="K121" s="18"/>
      <c r="M121" s="103"/>
      <c r="N121" s="135">
        <f t="shared" si="12"/>
        <v>0</v>
      </c>
      <c r="O121" s="135">
        <v>365</v>
      </c>
      <c r="P121" s="135">
        <v>365</v>
      </c>
      <c r="Q121" s="135"/>
      <c r="R121" s="135">
        <f t="shared" si="13"/>
        <v>0</v>
      </c>
      <c r="S121" s="18"/>
      <c r="T121" s="53"/>
      <c r="U121" s="19"/>
    </row>
    <row r="122" spans="1:21">
      <c r="A122" t="s">
        <v>6</v>
      </c>
      <c r="B122" s="61" t="s">
        <v>141</v>
      </c>
      <c r="C122" s="1">
        <v>500</v>
      </c>
      <c r="D122" s="1">
        <v>570</v>
      </c>
      <c r="E122" s="83"/>
      <c r="F122" s="127" t="s">
        <v>195</v>
      </c>
      <c r="G122" s="80"/>
      <c r="H122" s="81" t="s">
        <v>201</v>
      </c>
      <c r="I122" s="105" t="s">
        <v>143</v>
      </c>
      <c r="J122" s="83">
        <v>220</v>
      </c>
      <c r="K122" s="83"/>
      <c r="L122" s="87"/>
      <c r="M122" s="143"/>
      <c r="N122" s="136">
        <f t="shared" si="12"/>
        <v>0</v>
      </c>
      <c r="O122" s="136">
        <v>220</v>
      </c>
      <c r="P122" s="136">
        <v>0</v>
      </c>
      <c r="Q122" s="136">
        <v>220</v>
      </c>
      <c r="R122" s="136">
        <f t="shared" si="13"/>
        <v>0</v>
      </c>
      <c r="S122" s="18"/>
      <c r="T122" s="53"/>
      <c r="U122" s="19"/>
    </row>
    <row r="123" spans="1:21">
      <c r="A123" t="s">
        <v>6</v>
      </c>
      <c r="B123" s="61" t="s">
        <v>141</v>
      </c>
      <c r="C123" s="1">
        <v>500</v>
      </c>
      <c r="D123" s="1">
        <v>571</v>
      </c>
      <c r="E123" s="18"/>
      <c r="F123" s="120" t="s">
        <v>170</v>
      </c>
      <c r="G123" s="4"/>
      <c r="H123" s="58" t="s">
        <v>201</v>
      </c>
      <c r="I123" s="101" t="s">
        <v>143</v>
      </c>
      <c r="J123" s="18">
        <v>300</v>
      </c>
      <c r="K123" s="18"/>
      <c r="M123" s="103"/>
      <c r="N123" s="135">
        <f t="shared" si="12"/>
        <v>300</v>
      </c>
      <c r="O123" s="135"/>
      <c r="P123" s="135"/>
      <c r="Q123" s="135"/>
      <c r="R123" s="135">
        <f t="shared" si="13"/>
        <v>300</v>
      </c>
      <c r="S123" s="18"/>
      <c r="T123" s="53" t="s">
        <v>197</v>
      </c>
      <c r="U123" s="19"/>
    </row>
    <row r="124" spans="1:21">
      <c r="A124" t="s">
        <v>5</v>
      </c>
      <c r="B124" s="61" t="s">
        <v>141</v>
      </c>
      <c r="C124" s="1">
        <v>500</v>
      </c>
      <c r="D124" s="1">
        <v>572</v>
      </c>
      <c r="E124" s="18"/>
      <c r="F124" s="120" t="s">
        <v>171</v>
      </c>
      <c r="G124" s="4"/>
      <c r="H124" s="58" t="s">
        <v>201</v>
      </c>
      <c r="I124" s="101" t="s">
        <v>143</v>
      </c>
      <c r="J124" s="18">
        <v>2000</v>
      </c>
      <c r="K124" s="18"/>
      <c r="M124" s="14"/>
      <c r="N124" s="135">
        <f t="shared" si="12"/>
        <v>0</v>
      </c>
      <c r="O124" s="135">
        <v>2000</v>
      </c>
      <c r="P124" s="135">
        <v>75.900000000000006</v>
      </c>
      <c r="Q124" s="135">
        <v>1923.7</v>
      </c>
      <c r="R124" s="135">
        <f t="shared" si="13"/>
        <v>0.39999999999986358</v>
      </c>
      <c r="S124" s="18"/>
      <c r="T124" s="52"/>
      <c r="U124" s="19"/>
    </row>
    <row r="125" spans="1:21">
      <c r="A125" t="s">
        <v>5</v>
      </c>
      <c r="B125" s="61" t="s">
        <v>141</v>
      </c>
      <c r="C125" s="1">
        <v>500</v>
      </c>
      <c r="D125" s="1">
        <v>573</v>
      </c>
      <c r="E125" s="18"/>
      <c r="F125" s="120" t="s">
        <v>156</v>
      </c>
      <c r="G125" s="4"/>
      <c r="H125" s="58" t="s">
        <v>201</v>
      </c>
      <c r="I125" s="101" t="s">
        <v>143</v>
      </c>
      <c r="J125" s="18">
        <v>300</v>
      </c>
      <c r="K125" s="18"/>
      <c r="M125" s="14"/>
      <c r="N125" s="135">
        <f t="shared" si="12"/>
        <v>0</v>
      </c>
      <c r="O125" s="135">
        <v>300</v>
      </c>
      <c r="P125" s="135">
        <v>25.6</v>
      </c>
      <c r="Q125" s="135">
        <v>190.8</v>
      </c>
      <c r="R125" s="135">
        <f t="shared" si="13"/>
        <v>83.599999999999966</v>
      </c>
      <c r="S125" s="18"/>
      <c r="T125" s="52"/>
      <c r="U125" s="19"/>
    </row>
    <row r="126" spans="1:21">
      <c r="A126" t="s">
        <v>5</v>
      </c>
      <c r="B126" s="61" t="s">
        <v>203</v>
      </c>
      <c r="C126" s="1">
        <v>500</v>
      </c>
      <c r="D126" s="1">
        <v>574</v>
      </c>
      <c r="E126" s="18"/>
      <c r="F126" s="120" t="s">
        <v>216</v>
      </c>
      <c r="G126" s="4"/>
      <c r="H126" s="58" t="s">
        <v>201</v>
      </c>
      <c r="I126" s="101" t="s">
        <v>202</v>
      </c>
      <c r="J126" s="18">
        <v>3000</v>
      </c>
      <c r="K126" s="18">
        <f>-165+82.5+82.5</f>
        <v>0</v>
      </c>
      <c r="L126" s="66" t="s">
        <v>271</v>
      </c>
      <c r="M126" s="14"/>
      <c r="N126" s="135">
        <f t="shared" si="12"/>
        <v>0</v>
      </c>
      <c r="O126" s="135">
        <v>3000</v>
      </c>
      <c r="P126" s="135">
        <v>512.20000000000005</v>
      </c>
      <c r="Q126" s="135">
        <v>2046.6</v>
      </c>
      <c r="R126" s="135">
        <f t="shared" si="13"/>
        <v>441.20000000000027</v>
      </c>
      <c r="S126" s="18"/>
      <c r="T126" s="116"/>
      <c r="U126" s="19"/>
    </row>
    <row r="127" spans="1:21">
      <c r="A127" t="s">
        <v>5</v>
      </c>
      <c r="B127" s="61" t="s">
        <v>203</v>
      </c>
      <c r="C127" s="1">
        <v>500</v>
      </c>
      <c r="D127" s="1">
        <v>575</v>
      </c>
      <c r="E127" s="18"/>
      <c r="F127" s="120" t="s">
        <v>355</v>
      </c>
      <c r="G127" s="4"/>
      <c r="H127" s="58" t="s">
        <v>201</v>
      </c>
      <c r="I127" s="101" t="s">
        <v>202</v>
      </c>
      <c r="J127" s="18">
        <v>3000</v>
      </c>
      <c r="K127" s="18">
        <v>-1500</v>
      </c>
      <c r="M127" s="103"/>
      <c r="N127" s="135">
        <f t="shared" si="12"/>
        <v>1500</v>
      </c>
      <c r="O127" s="135"/>
      <c r="P127" s="135"/>
      <c r="Q127" s="135"/>
      <c r="R127" s="135">
        <f t="shared" si="13"/>
        <v>1500</v>
      </c>
      <c r="S127" s="18"/>
      <c r="T127" s="53" t="s">
        <v>197</v>
      </c>
      <c r="U127" s="19"/>
    </row>
    <row r="128" spans="1:21">
      <c r="B128" s="61" t="s">
        <v>203</v>
      </c>
      <c r="C128" s="1">
        <v>500</v>
      </c>
      <c r="D128" s="1" t="s">
        <v>363</v>
      </c>
      <c r="E128" s="18"/>
      <c r="F128" s="120" t="s">
        <v>364</v>
      </c>
      <c r="G128" s="4"/>
      <c r="H128" s="58" t="s">
        <v>201</v>
      </c>
      <c r="I128" s="101" t="s">
        <v>202</v>
      </c>
      <c r="J128" s="18"/>
      <c r="K128" s="18">
        <v>1500</v>
      </c>
      <c r="M128" s="14"/>
      <c r="N128" s="135">
        <f t="shared" si="12"/>
        <v>0</v>
      </c>
      <c r="O128" s="135">
        <v>1500</v>
      </c>
      <c r="P128" s="135">
        <v>2.8</v>
      </c>
      <c r="Q128" s="135">
        <v>17.3</v>
      </c>
      <c r="R128" s="135">
        <f t="shared" si="13"/>
        <v>1479.9</v>
      </c>
      <c r="S128" s="18"/>
      <c r="T128" s="52" t="s">
        <v>365</v>
      </c>
      <c r="U128" s="19"/>
    </row>
    <row r="129" spans="1:21">
      <c r="A129" t="s">
        <v>5</v>
      </c>
      <c r="B129" s="61" t="s">
        <v>203</v>
      </c>
      <c r="C129" s="1">
        <v>500</v>
      </c>
      <c r="D129" s="1">
        <v>576</v>
      </c>
      <c r="E129" s="18"/>
      <c r="F129" s="120" t="s">
        <v>217</v>
      </c>
      <c r="G129" s="4"/>
      <c r="H129" s="58" t="s">
        <v>201</v>
      </c>
      <c r="I129" s="101" t="s">
        <v>202</v>
      </c>
      <c r="J129" s="18">
        <v>750</v>
      </c>
      <c r="K129" s="18"/>
      <c r="M129" s="14"/>
      <c r="N129" s="135">
        <f t="shared" si="12"/>
        <v>0</v>
      </c>
      <c r="O129" s="135">
        <v>750</v>
      </c>
      <c r="P129" s="135"/>
      <c r="Q129" s="135">
        <v>2</v>
      </c>
      <c r="R129" s="135">
        <f t="shared" si="13"/>
        <v>748</v>
      </c>
      <c r="S129" s="18"/>
      <c r="T129" s="52"/>
      <c r="U129" s="19"/>
    </row>
    <row r="130" spans="1:21">
      <c r="A130" t="s">
        <v>5</v>
      </c>
      <c r="B130" s="61" t="s">
        <v>203</v>
      </c>
      <c r="C130" s="1">
        <v>500</v>
      </c>
      <c r="D130" s="1">
        <v>577</v>
      </c>
      <c r="E130" s="18"/>
      <c r="F130" s="120" t="s">
        <v>218</v>
      </c>
      <c r="G130" s="4"/>
      <c r="H130" s="58" t="s">
        <v>201</v>
      </c>
      <c r="I130" s="101" t="s">
        <v>202</v>
      </c>
      <c r="J130" s="18">
        <v>500</v>
      </c>
      <c r="K130" s="18"/>
      <c r="M130" s="14"/>
      <c r="N130" s="135">
        <f t="shared" si="12"/>
        <v>0</v>
      </c>
      <c r="O130" s="135">
        <v>500</v>
      </c>
      <c r="P130" s="135"/>
      <c r="Q130" s="135">
        <v>10.199999999999999</v>
      </c>
      <c r="R130" s="135">
        <f t="shared" si="13"/>
        <v>489.8</v>
      </c>
      <c r="S130" s="18"/>
      <c r="T130" s="52"/>
      <c r="U130" s="19"/>
    </row>
    <row r="131" spans="1:21">
      <c r="A131" t="s">
        <v>5</v>
      </c>
      <c r="B131" s="61" t="s">
        <v>203</v>
      </c>
      <c r="C131" s="1">
        <v>500</v>
      </c>
      <c r="D131" s="1">
        <v>578</v>
      </c>
      <c r="E131" s="18"/>
      <c r="F131" s="120" t="s">
        <v>219</v>
      </c>
      <c r="G131" s="4"/>
      <c r="H131" s="58" t="s">
        <v>201</v>
      </c>
      <c r="I131" s="101" t="s">
        <v>202</v>
      </c>
      <c r="J131" s="18">
        <v>400</v>
      </c>
      <c r="K131" s="18"/>
      <c r="M131" s="14"/>
      <c r="N131" s="135">
        <f t="shared" ref="N131:N162" si="14">J131+K131-M131-O131</f>
        <v>0</v>
      </c>
      <c r="O131" s="135">
        <v>400</v>
      </c>
      <c r="P131" s="135"/>
      <c r="Q131" s="135"/>
      <c r="R131" s="135">
        <f t="shared" si="13"/>
        <v>400</v>
      </c>
      <c r="S131" s="18"/>
      <c r="T131" s="52"/>
      <c r="U131" s="19"/>
    </row>
    <row r="132" spans="1:21">
      <c r="A132" t="s">
        <v>5</v>
      </c>
      <c r="B132" s="61" t="s">
        <v>203</v>
      </c>
      <c r="C132" s="1">
        <v>500</v>
      </c>
      <c r="D132" s="1">
        <v>579</v>
      </c>
      <c r="E132" s="18"/>
      <c r="F132" s="120" t="s">
        <v>220</v>
      </c>
      <c r="G132" s="4"/>
      <c r="H132" s="58" t="s">
        <v>201</v>
      </c>
      <c r="I132" s="101" t="s">
        <v>202</v>
      </c>
      <c r="J132" s="18">
        <v>750</v>
      </c>
      <c r="K132" s="18"/>
      <c r="M132" s="14"/>
      <c r="N132" s="135">
        <f t="shared" si="14"/>
        <v>0</v>
      </c>
      <c r="O132" s="135">
        <v>750</v>
      </c>
      <c r="P132" s="135">
        <v>6.9</v>
      </c>
      <c r="Q132" s="135">
        <v>35.9</v>
      </c>
      <c r="R132" s="135">
        <f t="shared" si="13"/>
        <v>707.2</v>
      </c>
      <c r="S132" s="18"/>
      <c r="T132" s="52"/>
      <c r="U132" s="19"/>
    </row>
    <row r="133" spans="1:21">
      <c r="A133" t="s">
        <v>5</v>
      </c>
      <c r="B133" s="61" t="s">
        <v>203</v>
      </c>
      <c r="C133" s="1">
        <v>500</v>
      </c>
      <c r="D133" s="1">
        <v>580</v>
      </c>
      <c r="E133" s="18"/>
      <c r="F133" s="120" t="s">
        <v>221</v>
      </c>
      <c r="G133" s="4"/>
      <c r="H133" s="58" t="s">
        <v>201</v>
      </c>
      <c r="I133" s="101" t="s">
        <v>202</v>
      </c>
      <c r="J133" s="18">
        <v>1185</v>
      </c>
      <c r="K133" s="18"/>
      <c r="M133" s="14"/>
      <c r="N133" s="135">
        <f t="shared" si="14"/>
        <v>0</v>
      </c>
      <c r="O133" s="135">
        <v>1185</v>
      </c>
      <c r="P133" s="135">
        <v>186.5</v>
      </c>
      <c r="Q133" s="135">
        <v>373.2</v>
      </c>
      <c r="R133" s="135">
        <f t="shared" si="13"/>
        <v>625.29999999999995</v>
      </c>
      <c r="S133" s="18"/>
      <c r="T133" s="52"/>
      <c r="U133" s="19"/>
    </row>
    <row r="134" spans="1:21">
      <c r="A134" t="s">
        <v>5</v>
      </c>
      <c r="B134" s="61" t="s">
        <v>203</v>
      </c>
      <c r="C134" s="1">
        <v>500</v>
      </c>
      <c r="D134" s="1">
        <v>581</v>
      </c>
      <c r="E134" s="18"/>
      <c r="F134" s="120" t="s">
        <v>222</v>
      </c>
      <c r="G134" s="4"/>
      <c r="H134" s="58" t="s">
        <v>201</v>
      </c>
      <c r="I134" s="101" t="s">
        <v>202</v>
      </c>
      <c r="J134" s="18">
        <v>1000</v>
      </c>
      <c r="K134" s="18"/>
      <c r="M134" s="14"/>
      <c r="N134" s="135">
        <f t="shared" si="14"/>
        <v>0</v>
      </c>
      <c r="O134" s="135">
        <v>1000</v>
      </c>
      <c r="P134" s="135"/>
      <c r="Q134" s="135">
        <v>296.60000000000002</v>
      </c>
      <c r="R134" s="135">
        <f t="shared" si="13"/>
        <v>703.4</v>
      </c>
      <c r="S134" s="18"/>
      <c r="T134" s="52"/>
      <c r="U134" s="19"/>
    </row>
    <row r="135" spans="1:21">
      <c r="A135" t="s">
        <v>5</v>
      </c>
      <c r="B135" s="61" t="s">
        <v>203</v>
      </c>
      <c r="C135" s="1">
        <v>500</v>
      </c>
      <c r="D135" s="1">
        <v>582</v>
      </c>
      <c r="E135" s="18"/>
      <c r="F135" s="120" t="s">
        <v>223</v>
      </c>
      <c r="G135" s="4"/>
      <c r="H135" s="58" t="s">
        <v>201</v>
      </c>
      <c r="I135" s="101" t="s">
        <v>202</v>
      </c>
      <c r="J135" s="18">
        <v>500</v>
      </c>
      <c r="K135" s="18"/>
      <c r="M135" s="14"/>
      <c r="N135" s="135">
        <f t="shared" si="14"/>
        <v>0</v>
      </c>
      <c r="O135" s="135">
        <v>500</v>
      </c>
      <c r="P135" s="135">
        <v>0</v>
      </c>
      <c r="Q135" s="135">
        <v>17.600000000000001</v>
      </c>
      <c r="R135" s="135">
        <f t="shared" si="13"/>
        <v>482.4</v>
      </c>
      <c r="S135" s="18"/>
      <c r="T135" s="52"/>
      <c r="U135" s="19"/>
    </row>
    <row r="136" spans="1:21">
      <c r="A136" t="s">
        <v>5</v>
      </c>
      <c r="B136" s="61" t="s">
        <v>203</v>
      </c>
      <c r="C136" s="1">
        <v>500</v>
      </c>
      <c r="D136" s="1">
        <v>583</v>
      </c>
      <c r="E136" s="18"/>
      <c r="F136" s="120" t="s">
        <v>224</v>
      </c>
      <c r="G136" s="4"/>
      <c r="H136" s="58" t="s">
        <v>201</v>
      </c>
      <c r="I136" s="101" t="s">
        <v>202</v>
      </c>
      <c r="J136" s="18">
        <v>250</v>
      </c>
      <c r="K136" s="18"/>
      <c r="M136" s="14"/>
      <c r="N136" s="135">
        <f t="shared" si="14"/>
        <v>0</v>
      </c>
      <c r="O136" s="135">
        <v>250</v>
      </c>
      <c r="P136" s="135"/>
      <c r="Q136" s="135"/>
      <c r="R136" s="135">
        <f t="shared" ref="R136:R167" si="15">N136+O136-P136-Q136</f>
        <v>250</v>
      </c>
      <c r="S136" s="18"/>
      <c r="T136" s="52"/>
      <c r="U136" s="19"/>
    </row>
    <row r="137" spans="1:21">
      <c r="A137" t="s">
        <v>5</v>
      </c>
      <c r="B137" s="61" t="s">
        <v>203</v>
      </c>
      <c r="C137" s="1">
        <v>500</v>
      </c>
      <c r="D137" s="1">
        <v>584</v>
      </c>
      <c r="E137" s="18"/>
      <c r="F137" s="120" t="s">
        <v>225</v>
      </c>
      <c r="G137" s="4"/>
      <c r="H137" s="58" t="s">
        <v>201</v>
      </c>
      <c r="I137" s="101" t="s">
        <v>202</v>
      </c>
      <c r="J137" s="18">
        <v>1000</v>
      </c>
      <c r="K137" s="18"/>
      <c r="M137" s="14"/>
      <c r="N137" s="135">
        <f t="shared" si="14"/>
        <v>0</v>
      </c>
      <c r="O137" s="135">
        <v>1000</v>
      </c>
      <c r="P137" s="135">
        <v>405</v>
      </c>
      <c r="Q137" s="135"/>
      <c r="R137" s="135">
        <f t="shared" si="15"/>
        <v>595</v>
      </c>
      <c r="S137" s="18"/>
      <c r="T137" s="52"/>
      <c r="U137" s="19"/>
    </row>
    <row r="138" spans="1:21">
      <c r="A138" t="s">
        <v>5</v>
      </c>
      <c r="B138" s="61" t="s">
        <v>203</v>
      </c>
      <c r="C138" s="1">
        <v>500</v>
      </c>
      <c r="D138" s="1">
        <v>585</v>
      </c>
      <c r="E138" s="18"/>
      <c r="F138" s="120" t="s">
        <v>226</v>
      </c>
      <c r="G138" s="4"/>
      <c r="H138" s="58" t="s">
        <v>201</v>
      </c>
      <c r="I138" s="101" t="s">
        <v>202</v>
      </c>
      <c r="J138" s="18">
        <v>226</v>
      </c>
      <c r="K138" s="18"/>
      <c r="M138" s="14"/>
      <c r="N138" s="135">
        <f t="shared" si="14"/>
        <v>0</v>
      </c>
      <c r="O138" s="135">
        <v>226</v>
      </c>
      <c r="P138" s="135">
        <v>83.1</v>
      </c>
      <c r="Q138" s="135">
        <v>142.9</v>
      </c>
      <c r="R138" s="135">
        <f t="shared" si="15"/>
        <v>0</v>
      </c>
      <c r="S138" s="18"/>
      <c r="T138" s="52"/>
      <c r="U138" s="19"/>
    </row>
    <row r="139" spans="1:21">
      <c r="A139" t="s">
        <v>5</v>
      </c>
      <c r="B139" s="61" t="s">
        <v>203</v>
      </c>
      <c r="C139" s="1">
        <v>500</v>
      </c>
      <c r="D139" s="1">
        <v>586</v>
      </c>
      <c r="E139" s="18"/>
      <c r="F139" s="120" t="s">
        <v>227</v>
      </c>
      <c r="G139" s="4"/>
      <c r="H139" s="58" t="s">
        <v>201</v>
      </c>
      <c r="I139" s="101" t="s">
        <v>202</v>
      </c>
      <c r="J139" s="18">
        <v>1500</v>
      </c>
      <c r="K139" s="18"/>
      <c r="M139" s="14"/>
      <c r="N139" s="135">
        <f t="shared" si="14"/>
        <v>0</v>
      </c>
      <c r="O139" s="135">
        <v>1500</v>
      </c>
      <c r="P139" s="135">
        <v>9.4</v>
      </c>
      <c r="Q139" s="135">
        <v>125</v>
      </c>
      <c r="R139" s="135">
        <f t="shared" si="15"/>
        <v>1365.6</v>
      </c>
      <c r="S139" s="18"/>
      <c r="T139" s="52"/>
      <c r="U139" s="19"/>
    </row>
    <row r="140" spans="1:21">
      <c r="A140" t="s">
        <v>5</v>
      </c>
      <c r="B140" s="61" t="s">
        <v>203</v>
      </c>
      <c r="C140" s="1">
        <v>500</v>
      </c>
      <c r="D140" s="1">
        <v>587</v>
      </c>
      <c r="E140" s="18"/>
      <c r="F140" s="120" t="s">
        <v>228</v>
      </c>
      <c r="G140" s="4"/>
      <c r="H140" s="58" t="s">
        <v>201</v>
      </c>
      <c r="I140" s="101" t="s">
        <v>202</v>
      </c>
      <c r="J140" s="18">
        <v>750</v>
      </c>
      <c r="K140" s="18"/>
      <c r="M140" s="14"/>
      <c r="N140" s="135">
        <f t="shared" si="14"/>
        <v>0</v>
      </c>
      <c r="O140" s="135">
        <v>750</v>
      </c>
      <c r="P140" s="135">
        <v>49.9</v>
      </c>
      <c r="Q140" s="135">
        <v>191.6</v>
      </c>
      <c r="R140" s="135">
        <f t="shared" si="15"/>
        <v>508.5</v>
      </c>
      <c r="S140" s="18"/>
      <c r="T140" s="52"/>
      <c r="U140" s="19"/>
    </row>
    <row r="141" spans="1:21">
      <c r="A141" t="s">
        <v>5</v>
      </c>
      <c r="B141" s="61" t="s">
        <v>203</v>
      </c>
      <c r="C141" s="1">
        <v>500</v>
      </c>
      <c r="D141" s="1">
        <v>588</v>
      </c>
      <c r="E141" s="18"/>
      <c r="F141" s="120" t="s">
        <v>229</v>
      </c>
      <c r="G141" s="4"/>
      <c r="H141" s="58" t="s">
        <v>201</v>
      </c>
      <c r="I141" s="101" t="s">
        <v>202</v>
      </c>
      <c r="J141" s="18">
        <v>2000</v>
      </c>
      <c r="K141" s="18">
        <f>-1500+100+500+707.3</f>
        <v>-192.70000000000005</v>
      </c>
      <c r="L141" s="66" t="s">
        <v>271</v>
      </c>
      <c r="M141" s="14"/>
      <c r="N141" s="135">
        <f t="shared" si="14"/>
        <v>0</v>
      </c>
      <c r="O141" s="135">
        <v>1807.3</v>
      </c>
      <c r="P141" s="135">
        <v>22.2</v>
      </c>
      <c r="Q141" s="135">
        <v>329.6</v>
      </c>
      <c r="R141" s="135">
        <f t="shared" si="15"/>
        <v>1455.5</v>
      </c>
      <c r="S141" s="18"/>
      <c r="T141" s="116" t="s">
        <v>283</v>
      </c>
      <c r="U141" s="19"/>
    </row>
    <row r="142" spans="1:21" ht="15.75">
      <c r="B142" s="61"/>
      <c r="C142" s="1"/>
      <c r="D142" s="166">
        <v>588</v>
      </c>
      <c r="E142" s="149"/>
      <c r="F142" s="145" t="s">
        <v>268</v>
      </c>
      <c r="G142" s="146"/>
      <c r="H142" s="147"/>
      <c r="I142" s="160"/>
      <c r="J142" s="149"/>
      <c r="K142" s="156">
        <f>1500-100-500-707.3</f>
        <v>192.70000000000005</v>
      </c>
      <c r="L142" s="157" t="s">
        <v>271</v>
      </c>
      <c r="M142" s="158"/>
      <c r="N142" s="159">
        <f t="shared" si="14"/>
        <v>0</v>
      </c>
      <c r="O142" s="159">
        <v>192.7</v>
      </c>
      <c r="P142" s="159">
        <v>0</v>
      </c>
      <c r="Q142" s="159">
        <v>190.8</v>
      </c>
      <c r="R142" s="159">
        <f t="shared" si="15"/>
        <v>1.8999999999999773</v>
      </c>
      <c r="S142" s="18"/>
      <c r="T142" s="52">
        <f>+R142+R141</f>
        <v>1457.4</v>
      </c>
      <c r="U142" s="19"/>
    </row>
    <row r="143" spans="1:21">
      <c r="A143" t="s">
        <v>6</v>
      </c>
      <c r="B143" s="61" t="s">
        <v>203</v>
      </c>
      <c r="C143" s="1">
        <v>500</v>
      </c>
      <c r="D143" s="1">
        <v>589</v>
      </c>
      <c r="E143" s="18"/>
      <c r="F143" s="120" t="s">
        <v>230</v>
      </c>
      <c r="G143" s="4"/>
      <c r="H143" s="58" t="s">
        <v>201</v>
      </c>
      <c r="I143" s="101" t="s">
        <v>202</v>
      </c>
      <c r="J143" s="18">
        <v>648</v>
      </c>
      <c r="K143" s="18"/>
      <c r="M143" s="14"/>
      <c r="N143" s="135">
        <f t="shared" si="14"/>
        <v>0</v>
      </c>
      <c r="O143" s="135">
        <v>648</v>
      </c>
      <c r="P143" s="135">
        <v>405.7</v>
      </c>
      <c r="Q143" s="135">
        <v>242.3</v>
      </c>
      <c r="R143" s="135">
        <f t="shared" si="15"/>
        <v>0</v>
      </c>
      <c r="S143" s="18"/>
      <c r="T143" s="52"/>
      <c r="U143" s="19"/>
    </row>
    <row r="144" spans="1:21">
      <c r="A144" t="s">
        <v>6</v>
      </c>
      <c r="B144" s="61" t="s">
        <v>203</v>
      </c>
      <c r="C144" s="1">
        <v>500</v>
      </c>
      <c r="D144" s="1">
        <v>590</v>
      </c>
      <c r="E144" s="18"/>
      <c r="F144" s="120" t="s">
        <v>231</v>
      </c>
      <c r="G144" s="4"/>
      <c r="H144" s="58" t="s">
        <v>201</v>
      </c>
      <c r="I144" s="101" t="s">
        <v>202</v>
      </c>
      <c r="J144" s="18">
        <v>485</v>
      </c>
      <c r="K144" s="18"/>
      <c r="M144" s="14">
        <v>485</v>
      </c>
      <c r="N144" s="135">
        <f t="shared" si="14"/>
        <v>0</v>
      </c>
      <c r="O144" s="135">
        <v>0</v>
      </c>
      <c r="P144" s="135">
        <v>0</v>
      </c>
      <c r="Q144" s="135"/>
      <c r="R144" s="135">
        <f t="shared" si="15"/>
        <v>0</v>
      </c>
      <c r="S144" s="18"/>
      <c r="T144" s="52" t="s">
        <v>361</v>
      </c>
      <c r="U144" s="19"/>
    </row>
    <row r="145" spans="1:21">
      <c r="A145" t="s">
        <v>6</v>
      </c>
      <c r="B145" s="61" t="s">
        <v>203</v>
      </c>
      <c r="C145" s="1">
        <v>500</v>
      </c>
      <c r="D145" s="1">
        <v>591</v>
      </c>
      <c r="E145" s="18"/>
      <c r="F145" s="120" t="s">
        <v>232</v>
      </c>
      <c r="G145" s="4"/>
      <c r="H145" s="58" t="s">
        <v>201</v>
      </c>
      <c r="I145" s="101" t="s">
        <v>202</v>
      </c>
      <c r="J145" s="18">
        <v>500</v>
      </c>
      <c r="K145" s="18"/>
      <c r="M145" s="14"/>
      <c r="N145" s="135">
        <f t="shared" si="14"/>
        <v>0</v>
      </c>
      <c r="O145" s="135">
        <v>500</v>
      </c>
      <c r="P145" s="135">
        <v>446.5</v>
      </c>
      <c r="Q145" s="135">
        <v>53.5</v>
      </c>
      <c r="R145" s="135">
        <f t="shared" si="15"/>
        <v>0</v>
      </c>
      <c r="S145" s="18"/>
      <c r="T145" s="52"/>
      <c r="U145" s="19"/>
    </row>
    <row r="146" spans="1:21">
      <c r="A146" t="s">
        <v>6</v>
      </c>
      <c r="B146" s="61" t="s">
        <v>203</v>
      </c>
      <c r="C146" s="1">
        <v>500</v>
      </c>
      <c r="D146" s="1">
        <v>592</v>
      </c>
      <c r="E146" s="18"/>
      <c r="F146" s="120" t="s">
        <v>233</v>
      </c>
      <c r="G146" s="4"/>
      <c r="H146" s="58" t="s">
        <v>201</v>
      </c>
      <c r="I146" s="101" t="s">
        <v>202</v>
      </c>
      <c r="J146" s="18">
        <v>260</v>
      </c>
      <c r="K146" s="18"/>
      <c r="M146" s="14"/>
      <c r="N146" s="135">
        <f t="shared" si="14"/>
        <v>0</v>
      </c>
      <c r="O146" s="135">
        <v>260</v>
      </c>
      <c r="P146" s="135">
        <v>0</v>
      </c>
      <c r="Q146" s="135">
        <v>260</v>
      </c>
      <c r="R146" s="135">
        <f t="shared" si="15"/>
        <v>0</v>
      </c>
      <c r="S146" s="18"/>
      <c r="T146" s="52"/>
      <c r="U146" s="19"/>
    </row>
    <row r="147" spans="1:21">
      <c r="A147" t="s">
        <v>6</v>
      </c>
      <c r="B147" s="61" t="s">
        <v>203</v>
      </c>
      <c r="C147" s="1">
        <v>500</v>
      </c>
      <c r="D147" s="1">
        <v>593</v>
      </c>
      <c r="E147" s="83"/>
      <c r="F147" s="127" t="s">
        <v>234</v>
      </c>
      <c r="G147" s="80"/>
      <c r="H147" s="81" t="s">
        <v>201</v>
      </c>
      <c r="I147" s="105" t="s">
        <v>202</v>
      </c>
      <c r="J147" s="83">
        <v>175</v>
      </c>
      <c r="K147" s="83"/>
      <c r="L147" s="87"/>
      <c r="M147" s="85"/>
      <c r="N147" s="136">
        <f t="shared" si="14"/>
        <v>0</v>
      </c>
      <c r="O147" s="136">
        <v>175</v>
      </c>
      <c r="P147" s="136">
        <v>0</v>
      </c>
      <c r="Q147" s="136">
        <v>175</v>
      </c>
      <c r="R147" s="136">
        <f t="shared" si="15"/>
        <v>0</v>
      </c>
      <c r="S147" s="18"/>
      <c r="T147" s="52"/>
      <c r="U147" s="19"/>
    </row>
    <row r="148" spans="1:21">
      <c r="A148" t="s">
        <v>6</v>
      </c>
      <c r="B148" s="61" t="s">
        <v>203</v>
      </c>
      <c r="C148" s="1">
        <v>500</v>
      </c>
      <c r="D148" s="1">
        <v>594</v>
      </c>
      <c r="E148" s="18"/>
      <c r="F148" s="120" t="s">
        <v>235</v>
      </c>
      <c r="G148" s="4"/>
      <c r="H148" s="58" t="s">
        <v>201</v>
      </c>
      <c r="I148" s="101" t="s">
        <v>202</v>
      </c>
      <c r="J148" s="18">
        <v>125</v>
      </c>
      <c r="K148" s="18"/>
      <c r="M148" s="14"/>
      <c r="N148" s="135">
        <f t="shared" si="14"/>
        <v>0</v>
      </c>
      <c r="O148" s="135">
        <v>125</v>
      </c>
      <c r="P148" s="135">
        <v>21</v>
      </c>
      <c r="Q148" s="135">
        <v>104</v>
      </c>
      <c r="R148" s="135">
        <f t="shared" si="15"/>
        <v>0</v>
      </c>
      <c r="S148" s="18"/>
      <c r="T148" s="52"/>
      <c r="U148" s="19"/>
    </row>
    <row r="149" spans="1:21">
      <c r="A149" t="s">
        <v>6</v>
      </c>
      <c r="B149" s="61" t="s">
        <v>203</v>
      </c>
      <c r="C149" s="1">
        <v>500</v>
      </c>
      <c r="D149" s="1">
        <v>595</v>
      </c>
      <c r="E149" s="18"/>
      <c r="F149" s="120" t="s">
        <v>354</v>
      </c>
      <c r="G149" s="4"/>
      <c r="H149" s="58" t="s">
        <v>201</v>
      </c>
      <c r="I149" s="101" t="s">
        <v>202</v>
      </c>
      <c r="J149" s="18">
        <v>950</v>
      </c>
      <c r="K149" s="18"/>
      <c r="M149" s="103"/>
      <c r="N149" s="135">
        <f t="shared" si="14"/>
        <v>950</v>
      </c>
      <c r="O149" s="135"/>
      <c r="P149" s="135"/>
      <c r="Q149" s="135"/>
      <c r="R149" s="135">
        <f t="shared" si="15"/>
        <v>950</v>
      </c>
      <c r="S149" s="18"/>
      <c r="T149" s="53" t="s">
        <v>197</v>
      </c>
      <c r="U149" s="19"/>
    </row>
    <row r="150" spans="1:21">
      <c r="A150" t="s">
        <v>6</v>
      </c>
      <c r="B150" s="61" t="s">
        <v>263</v>
      </c>
      <c r="C150" s="1">
        <v>500</v>
      </c>
      <c r="D150" s="1">
        <v>596</v>
      </c>
      <c r="E150" s="18"/>
      <c r="F150" s="118" t="s">
        <v>346</v>
      </c>
      <c r="G150" s="4"/>
      <c r="H150" s="58" t="s">
        <v>295</v>
      </c>
      <c r="I150" s="101" t="s">
        <v>296</v>
      </c>
      <c r="J150" s="18">
        <v>156</v>
      </c>
      <c r="K150" s="18"/>
      <c r="M150" s="103"/>
      <c r="N150" s="135">
        <f t="shared" si="14"/>
        <v>156</v>
      </c>
      <c r="O150" s="135"/>
      <c r="P150" s="135"/>
      <c r="Q150" s="135"/>
      <c r="R150" s="135">
        <f t="shared" si="15"/>
        <v>156</v>
      </c>
      <c r="S150" s="18"/>
      <c r="T150" s="53" t="s">
        <v>197</v>
      </c>
      <c r="U150" s="19"/>
    </row>
    <row r="151" spans="1:21">
      <c r="A151" t="s">
        <v>6</v>
      </c>
      <c r="B151" s="61" t="s">
        <v>263</v>
      </c>
      <c r="C151" s="1">
        <v>500</v>
      </c>
      <c r="D151" s="1">
        <v>597</v>
      </c>
      <c r="E151" s="18"/>
      <c r="F151" s="118" t="s">
        <v>347</v>
      </c>
      <c r="G151" s="4"/>
      <c r="H151" s="58" t="s">
        <v>295</v>
      </c>
      <c r="I151" s="101" t="s">
        <v>296</v>
      </c>
      <c r="J151" s="18">
        <v>225</v>
      </c>
      <c r="K151" s="18"/>
      <c r="M151" s="103"/>
      <c r="N151" s="135">
        <f t="shared" si="14"/>
        <v>225</v>
      </c>
      <c r="O151" s="135"/>
      <c r="P151" s="135"/>
      <c r="Q151" s="135"/>
      <c r="R151" s="135">
        <f t="shared" si="15"/>
        <v>225</v>
      </c>
      <c r="S151" s="18"/>
      <c r="T151" s="53" t="s">
        <v>197</v>
      </c>
      <c r="U151" s="19"/>
    </row>
    <row r="152" spans="1:21">
      <c r="A152" t="s">
        <v>6</v>
      </c>
      <c r="B152" s="61" t="s">
        <v>263</v>
      </c>
      <c r="C152" s="1">
        <v>500</v>
      </c>
      <c r="D152" s="1">
        <v>598</v>
      </c>
      <c r="E152" s="18"/>
      <c r="F152" s="118" t="s">
        <v>348</v>
      </c>
      <c r="G152" s="4"/>
      <c r="H152" s="58" t="s">
        <v>295</v>
      </c>
      <c r="I152" s="101" t="s">
        <v>296</v>
      </c>
      <c r="J152" s="18">
        <v>100</v>
      </c>
      <c r="K152" s="18"/>
      <c r="M152" s="103"/>
      <c r="N152" s="135">
        <f t="shared" si="14"/>
        <v>100</v>
      </c>
      <c r="O152" s="135"/>
      <c r="P152" s="135"/>
      <c r="Q152" s="135"/>
      <c r="R152" s="135">
        <f t="shared" si="15"/>
        <v>100</v>
      </c>
      <c r="S152" s="18"/>
      <c r="T152" s="53" t="s">
        <v>197</v>
      </c>
      <c r="U152" s="19"/>
    </row>
    <row r="153" spans="1:21">
      <c r="A153" t="s">
        <v>6</v>
      </c>
      <c r="B153" s="61" t="s">
        <v>263</v>
      </c>
      <c r="C153" s="1">
        <v>500</v>
      </c>
      <c r="D153" s="1">
        <v>599</v>
      </c>
      <c r="E153" s="18"/>
      <c r="F153" s="118" t="s">
        <v>349</v>
      </c>
      <c r="G153" s="4"/>
      <c r="H153" s="58" t="s">
        <v>295</v>
      </c>
      <c r="I153" s="101" t="s">
        <v>296</v>
      </c>
      <c r="J153" s="18">
        <v>372</v>
      </c>
      <c r="K153" s="18"/>
      <c r="M153" s="103"/>
      <c r="N153" s="135">
        <f t="shared" si="14"/>
        <v>372</v>
      </c>
      <c r="O153" s="135"/>
      <c r="P153" s="135"/>
      <c r="Q153" s="135"/>
      <c r="R153" s="135">
        <f t="shared" si="15"/>
        <v>372</v>
      </c>
      <c r="S153" s="18"/>
      <c r="T153" s="53" t="s">
        <v>197</v>
      </c>
      <c r="U153" s="19"/>
    </row>
    <row r="154" spans="1:21">
      <c r="A154" t="s">
        <v>5</v>
      </c>
      <c r="B154" s="61" t="s">
        <v>263</v>
      </c>
      <c r="C154" s="1">
        <v>500</v>
      </c>
      <c r="D154" s="1">
        <v>500</v>
      </c>
      <c r="E154" s="18"/>
      <c r="F154" s="118" t="s">
        <v>309</v>
      </c>
      <c r="G154" s="4"/>
      <c r="H154" s="58" t="s">
        <v>295</v>
      </c>
      <c r="I154" s="101" t="s">
        <v>296</v>
      </c>
      <c r="J154" s="18">
        <v>970</v>
      </c>
      <c r="K154" s="18"/>
      <c r="M154" s="103"/>
      <c r="N154" s="135">
        <f t="shared" si="14"/>
        <v>0</v>
      </c>
      <c r="O154" s="135">
        <v>970</v>
      </c>
      <c r="P154" s="135"/>
      <c r="Q154" s="135"/>
      <c r="R154" s="135">
        <f t="shared" si="15"/>
        <v>970</v>
      </c>
      <c r="S154" s="18"/>
      <c r="T154" s="53"/>
      <c r="U154" s="19"/>
    </row>
    <row r="155" spans="1:21">
      <c r="A155" t="s">
        <v>5</v>
      </c>
      <c r="B155" s="61" t="s">
        <v>263</v>
      </c>
      <c r="C155" s="1">
        <v>500</v>
      </c>
      <c r="D155" s="1">
        <v>501</v>
      </c>
      <c r="E155" s="18"/>
      <c r="F155" s="118" t="s">
        <v>310</v>
      </c>
      <c r="G155" s="4"/>
      <c r="H155" s="58" t="s">
        <v>295</v>
      </c>
      <c r="I155" s="101" t="s">
        <v>296</v>
      </c>
      <c r="J155" s="18">
        <v>700</v>
      </c>
      <c r="K155" s="18"/>
      <c r="M155" s="103"/>
      <c r="N155" s="135">
        <f t="shared" si="14"/>
        <v>0</v>
      </c>
      <c r="O155" s="135">
        <v>700</v>
      </c>
      <c r="P155" s="135"/>
      <c r="Q155" s="135"/>
      <c r="R155" s="135">
        <f t="shared" si="15"/>
        <v>700</v>
      </c>
      <c r="S155" s="18"/>
      <c r="T155" s="53"/>
      <c r="U155" s="19"/>
    </row>
    <row r="156" spans="1:21">
      <c r="A156" t="s">
        <v>5</v>
      </c>
      <c r="B156" s="61" t="s">
        <v>263</v>
      </c>
      <c r="C156" s="1">
        <v>500</v>
      </c>
      <c r="D156" s="1">
        <v>502</v>
      </c>
      <c r="E156" s="18"/>
      <c r="F156" s="118" t="s">
        <v>311</v>
      </c>
      <c r="G156" s="4"/>
      <c r="H156" s="58" t="s">
        <v>295</v>
      </c>
      <c r="I156" s="101" t="s">
        <v>296</v>
      </c>
      <c r="J156" s="18">
        <v>750</v>
      </c>
      <c r="K156" s="18"/>
      <c r="M156" s="103"/>
      <c r="N156" s="135">
        <f t="shared" si="14"/>
        <v>0</v>
      </c>
      <c r="O156" s="135">
        <v>750</v>
      </c>
      <c r="P156" s="135"/>
      <c r="Q156" s="135"/>
      <c r="R156" s="135">
        <f t="shared" si="15"/>
        <v>750</v>
      </c>
      <c r="S156" s="18"/>
      <c r="T156" s="53"/>
      <c r="U156" s="19"/>
    </row>
    <row r="157" spans="1:21">
      <c r="A157" t="s">
        <v>5</v>
      </c>
      <c r="B157" s="61" t="s">
        <v>263</v>
      </c>
      <c r="C157" s="1">
        <v>500</v>
      </c>
      <c r="D157" s="1">
        <v>503</v>
      </c>
      <c r="E157" s="18"/>
      <c r="F157" s="118" t="s">
        <v>312</v>
      </c>
      <c r="G157" s="4"/>
      <c r="H157" s="58" t="s">
        <v>295</v>
      </c>
      <c r="I157" s="101" t="s">
        <v>296</v>
      </c>
      <c r="J157" s="18">
        <v>1600</v>
      </c>
      <c r="K157" s="18"/>
      <c r="M157" s="103"/>
      <c r="N157" s="135">
        <f t="shared" si="14"/>
        <v>0</v>
      </c>
      <c r="O157" s="135">
        <v>1600</v>
      </c>
      <c r="P157" s="135"/>
      <c r="Q157" s="135"/>
      <c r="R157" s="135">
        <f t="shared" si="15"/>
        <v>1600</v>
      </c>
      <c r="S157" s="18"/>
      <c r="T157" s="53"/>
      <c r="U157" s="19"/>
    </row>
    <row r="158" spans="1:21">
      <c r="A158" t="s">
        <v>5</v>
      </c>
      <c r="B158" s="61" t="s">
        <v>263</v>
      </c>
      <c r="C158" s="1">
        <v>500</v>
      </c>
      <c r="D158" s="1">
        <v>504</v>
      </c>
      <c r="E158" s="18"/>
      <c r="F158" s="118" t="s">
        <v>313</v>
      </c>
      <c r="G158" s="4"/>
      <c r="H158" s="58" t="s">
        <v>295</v>
      </c>
      <c r="I158" s="101" t="s">
        <v>296</v>
      </c>
      <c r="J158" s="18">
        <v>1500</v>
      </c>
      <c r="K158" s="18"/>
      <c r="M158" s="103"/>
      <c r="N158" s="135">
        <f t="shared" si="14"/>
        <v>0</v>
      </c>
      <c r="O158" s="135">
        <v>1500</v>
      </c>
      <c r="P158" s="135">
        <v>0.6</v>
      </c>
      <c r="Q158" s="135">
        <v>1.3</v>
      </c>
      <c r="R158" s="135">
        <f t="shared" si="15"/>
        <v>1498.1000000000001</v>
      </c>
      <c r="S158" s="18"/>
      <c r="T158" s="53"/>
      <c r="U158" s="19"/>
    </row>
    <row r="159" spans="1:21">
      <c r="A159" t="s">
        <v>5</v>
      </c>
      <c r="B159" s="61" t="s">
        <v>263</v>
      </c>
      <c r="C159" s="1">
        <v>500</v>
      </c>
      <c r="D159" s="1">
        <v>505</v>
      </c>
      <c r="E159" s="18"/>
      <c r="F159" s="118" t="s">
        <v>314</v>
      </c>
      <c r="G159" s="4"/>
      <c r="H159" s="58" t="s">
        <v>295</v>
      </c>
      <c r="I159" s="101" t="s">
        <v>296</v>
      </c>
      <c r="J159" s="18">
        <v>1500</v>
      </c>
      <c r="K159" s="18"/>
      <c r="M159" s="103"/>
      <c r="N159" s="135">
        <f t="shared" si="14"/>
        <v>0</v>
      </c>
      <c r="O159" s="135">
        <v>1500</v>
      </c>
      <c r="P159" s="135"/>
      <c r="Q159" s="135"/>
      <c r="R159" s="135">
        <f t="shared" si="15"/>
        <v>1500</v>
      </c>
      <c r="S159" s="18"/>
      <c r="T159" s="53"/>
      <c r="U159" s="19"/>
    </row>
    <row r="160" spans="1:21">
      <c r="A160" t="s">
        <v>5</v>
      </c>
      <c r="B160" s="61" t="s">
        <v>263</v>
      </c>
      <c r="C160" s="1">
        <v>500</v>
      </c>
      <c r="D160" s="1">
        <v>506</v>
      </c>
      <c r="E160" s="18"/>
      <c r="F160" s="118" t="s">
        <v>315</v>
      </c>
      <c r="G160" s="4"/>
      <c r="H160" s="58" t="s">
        <v>295</v>
      </c>
      <c r="I160" s="101" t="s">
        <v>296</v>
      </c>
      <c r="J160" s="18">
        <v>500</v>
      </c>
      <c r="K160" s="18"/>
      <c r="M160" s="103"/>
      <c r="N160" s="135">
        <f t="shared" si="14"/>
        <v>0</v>
      </c>
      <c r="O160" s="135">
        <v>500</v>
      </c>
      <c r="P160" s="135"/>
      <c r="Q160" s="135"/>
      <c r="R160" s="135">
        <f t="shared" si="15"/>
        <v>500</v>
      </c>
      <c r="S160" s="18"/>
      <c r="T160" s="53"/>
      <c r="U160" s="19"/>
    </row>
    <row r="161" spans="1:21">
      <c r="A161" t="s">
        <v>5</v>
      </c>
      <c r="B161" s="61" t="s">
        <v>263</v>
      </c>
      <c r="C161" s="1">
        <v>500</v>
      </c>
      <c r="D161" s="1">
        <v>507</v>
      </c>
      <c r="E161" s="18"/>
      <c r="F161" s="118" t="s">
        <v>316</v>
      </c>
      <c r="G161" s="4"/>
      <c r="H161" s="58" t="s">
        <v>295</v>
      </c>
      <c r="I161" s="101" t="s">
        <v>296</v>
      </c>
      <c r="J161" s="18">
        <v>150</v>
      </c>
      <c r="K161" s="18"/>
      <c r="M161" s="103"/>
      <c r="N161" s="135">
        <f t="shared" si="14"/>
        <v>0</v>
      </c>
      <c r="O161" s="135">
        <v>150</v>
      </c>
      <c r="P161" s="135"/>
      <c r="Q161" s="135"/>
      <c r="R161" s="135">
        <f t="shared" si="15"/>
        <v>150</v>
      </c>
      <c r="S161" s="18"/>
      <c r="T161" s="53"/>
      <c r="U161" s="19"/>
    </row>
    <row r="162" spans="1:21">
      <c r="A162" t="s">
        <v>5</v>
      </c>
      <c r="B162" s="61" t="s">
        <v>263</v>
      </c>
      <c r="C162" s="1">
        <v>500</v>
      </c>
      <c r="D162" s="1">
        <v>508</v>
      </c>
      <c r="E162" s="18"/>
      <c r="F162" s="118" t="s">
        <v>317</v>
      </c>
      <c r="G162" s="4"/>
      <c r="H162" s="58" t="s">
        <v>295</v>
      </c>
      <c r="I162" s="101" t="s">
        <v>296</v>
      </c>
      <c r="J162" s="18">
        <v>1500</v>
      </c>
      <c r="K162" s="18"/>
      <c r="M162" s="103"/>
      <c r="N162" s="135">
        <f t="shared" si="14"/>
        <v>0</v>
      </c>
      <c r="O162" s="135">
        <v>1500</v>
      </c>
      <c r="P162" s="135"/>
      <c r="Q162" s="135"/>
      <c r="R162" s="135">
        <f t="shared" si="15"/>
        <v>1500</v>
      </c>
      <c r="S162" s="18"/>
      <c r="T162" s="53"/>
      <c r="U162" s="19"/>
    </row>
    <row r="163" spans="1:21">
      <c r="A163" t="s">
        <v>5</v>
      </c>
      <c r="B163" s="61" t="s">
        <v>263</v>
      </c>
      <c r="C163" s="1">
        <v>500</v>
      </c>
      <c r="D163" s="1">
        <v>509</v>
      </c>
      <c r="E163" s="18"/>
      <c r="F163" s="118" t="s">
        <v>318</v>
      </c>
      <c r="G163" s="4"/>
      <c r="H163" s="58" t="s">
        <v>295</v>
      </c>
      <c r="I163" s="101" t="s">
        <v>296</v>
      </c>
      <c r="J163" s="18">
        <v>2000</v>
      </c>
      <c r="K163" s="18"/>
      <c r="M163" s="103"/>
      <c r="N163" s="135">
        <f t="shared" ref="N163:N169" si="16">J163+K163-M163-O163</f>
        <v>0</v>
      </c>
      <c r="O163" s="135">
        <v>2000</v>
      </c>
      <c r="P163" s="135"/>
      <c r="Q163" s="135"/>
      <c r="R163" s="135">
        <f t="shared" si="15"/>
        <v>2000</v>
      </c>
      <c r="S163" s="18"/>
      <c r="T163" s="53"/>
      <c r="U163" s="19"/>
    </row>
    <row r="164" spans="1:21">
      <c r="A164" t="s">
        <v>5</v>
      </c>
      <c r="B164" s="61" t="s">
        <v>263</v>
      </c>
      <c r="C164" s="1">
        <v>500</v>
      </c>
      <c r="D164" s="1">
        <v>510</v>
      </c>
      <c r="E164" s="18"/>
      <c r="F164" s="118" t="s">
        <v>319</v>
      </c>
      <c r="G164" s="4"/>
      <c r="H164" s="58" t="s">
        <v>295</v>
      </c>
      <c r="I164" s="101" t="s">
        <v>296</v>
      </c>
      <c r="J164" s="18">
        <v>250</v>
      </c>
      <c r="K164" s="18"/>
      <c r="M164" s="103"/>
      <c r="N164" s="135">
        <f t="shared" si="16"/>
        <v>0</v>
      </c>
      <c r="O164" s="135">
        <v>250</v>
      </c>
      <c r="P164" s="135"/>
      <c r="Q164" s="135"/>
      <c r="R164" s="135">
        <f t="shared" si="15"/>
        <v>250</v>
      </c>
      <c r="S164" s="18"/>
      <c r="T164" s="53"/>
      <c r="U164" s="19"/>
    </row>
    <row r="165" spans="1:21">
      <c r="A165" t="s">
        <v>5</v>
      </c>
      <c r="B165" s="61" t="s">
        <v>263</v>
      </c>
      <c r="C165" s="1">
        <v>500</v>
      </c>
      <c r="D165" s="1">
        <v>511</v>
      </c>
      <c r="E165" s="18"/>
      <c r="F165" s="118" t="s">
        <v>320</v>
      </c>
      <c r="G165" s="4"/>
      <c r="H165" s="58" t="s">
        <v>295</v>
      </c>
      <c r="I165" s="101" t="s">
        <v>296</v>
      </c>
      <c r="J165" s="18">
        <v>100</v>
      </c>
      <c r="K165" s="18"/>
      <c r="M165" s="103"/>
      <c r="N165" s="135">
        <f t="shared" si="16"/>
        <v>0</v>
      </c>
      <c r="O165" s="135">
        <v>100</v>
      </c>
      <c r="P165" s="135"/>
      <c r="Q165" s="135"/>
      <c r="R165" s="135">
        <f t="shared" si="15"/>
        <v>100</v>
      </c>
      <c r="S165" s="18"/>
      <c r="T165" s="53"/>
      <c r="U165" s="19"/>
    </row>
    <row r="166" spans="1:21">
      <c r="A166" t="s">
        <v>5</v>
      </c>
      <c r="B166" s="61" t="s">
        <v>263</v>
      </c>
      <c r="C166" s="1">
        <v>500</v>
      </c>
      <c r="D166" s="1">
        <v>512</v>
      </c>
      <c r="E166" s="18"/>
      <c r="F166" s="118" t="s">
        <v>321</v>
      </c>
      <c r="G166" s="4"/>
      <c r="H166" s="58" t="s">
        <v>295</v>
      </c>
      <c r="I166" s="101" t="s">
        <v>296</v>
      </c>
      <c r="J166" s="18">
        <v>250</v>
      </c>
      <c r="K166" s="18"/>
      <c r="M166" s="103"/>
      <c r="N166" s="135">
        <f t="shared" si="16"/>
        <v>0</v>
      </c>
      <c r="O166" s="135">
        <v>250</v>
      </c>
      <c r="P166" s="135"/>
      <c r="Q166" s="135"/>
      <c r="R166" s="135">
        <f t="shared" si="15"/>
        <v>250</v>
      </c>
      <c r="S166" s="18"/>
      <c r="T166" s="53"/>
      <c r="U166" s="19"/>
    </row>
    <row r="167" spans="1:21">
      <c r="A167" t="s">
        <v>5</v>
      </c>
      <c r="B167" s="61" t="s">
        <v>263</v>
      </c>
      <c r="C167" s="1">
        <v>500</v>
      </c>
      <c r="D167" s="1">
        <v>513</v>
      </c>
      <c r="E167" s="18"/>
      <c r="F167" s="118" t="s">
        <v>322</v>
      </c>
      <c r="G167" s="4"/>
      <c r="H167" s="58" t="s">
        <v>295</v>
      </c>
      <c r="I167" s="101" t="s">
        <v>296</v>
      </c>
      <c r="J167" s="18">
        <v>550</v>
      </c>
      <c r="K167" s="18"/>
      <c r="M167" s="103"/>
      <c r="N167" s="135">
        <f t="shared" si="16"/>
        <v>0</v>
      </c>
      <c r="O167" s="135">
        <v>550</v>
      </c>
      <c r="P167" s="135"/>
      <c r="Q167" s="135"/>
      <c r="R167" s="135">
        <f t="shared" si="15"/>
        <v>550</v>
      </c>
      <c r="S167" s="18"/>
      <c r="T167" s="53"/>
      <c r="U167" s="19"/>
    </row>
    <row r="168" spans="1:21">
      <c r="A168" t="s">
        <v>5</v>
      </c>
      <c r="B168" s="61" t="s">
        <v>263</v>
      </c>
      <c r="C168" s="1">
        <v>500</v>
      </c>
      <c r="D168" s="1">
        <v>514</v>
      </c>
      <c r="E168" s="18"/>
      <c r="F168" s="118" t="s">
        <v>323</v>
      </c>
      <c r="G168" s="4"/>
      <c r="H168" s="58" t="s">
        <v>295</v>
      </c>
      <c r="I168" s="101" t="s">
        <v>296</v>
      </c>
      <c r="J168" s="18">
        <v>3000</v>
      </c>
      <c r="K168" s="18"/>
      <c r="M168" s="103"/>
      <c r="N168" s="135">
        <f t="shared" si="16"/>
        <v>0</v>
      </c>
      <c r="O168" s="135">
        <v>3000</v>
      </c>
      <c r="P168" s="135">
        <v>114</v>
      </c>
      <c r="Q168" s="135">
        <v>12.5</v>
      </c>
      <c r="R168" s="135">
        <f t="shared" ref="R168:R169" si="17">N168+O168-P168-Q168</f>
        <v>2873.5</v>
      </c>
      <c r="S168" s="18"/>
      <c r="T168" s="53"/>
      <c r="U168" s="19"/>
    </row>
    <row r="169" spans="1:21">
      <c r="A169" t="s">
        <v>5</v>
      </c>
      <c r="B169" s="61" t="s">
        <v>263</v>
      </c>
      <c r="C169" s="1">
        <v>500</v>
      </c>
      <c r="D169" s="1">
        <v>515</v>
      </c>
      <c r="E169" s="18"/>
      <c r="F169" s="118" t="s">
        <v>324</v>
      </c>
      <c r="G169" s="4"/>
      <c r="H169" s="58" t="s">
        <v>295</v>
      </c>
      <c r="I169" s="101" t="s">
        <v>296</v>
      </c>
      <c r="J169" s="18">
        <v>650</v>
      </c>
      <c r="K169" s="18"/>
      <c r="M169" s="103"/>
      <c r="N169" s="135">
        <f t="shared" si="16"/>
        <v>0</v>
      </c>
      <c r="O169" s="135">
        <v>650</v>
      </c>
      <c r="P169" s="135">
        <v>0</v>
      </c>
      <c r="Q169" s="135">
        <v>333.6</v>
      </c>
      <c r="R169" s="135">
        <f t="shared" si="17"/>
        <v>316.39999999999998</v>
      </c>
      <c r="S169" s="18"/>
      <c r="T169" s="53"/>
      <c r="U169" s="19"/>
    </row>
    <row r="170" spans="1:21">
      <c r="B170" s="61"/>
      <c r="C170" s="1"/>
      <c r="D170" s="1"/>
      <c r="E170" s="18"/>
      <c r="F170" s="120"/>
      <c r="G170" s="4"/>
      <c r="H170" s="58"/>
      <c r="I170" s="101"/>
      <c r="J170" s="18"/>
      <c r="K170" s="18"/>
      <c r="M170" s="103"/>
      <c r="N170" s="135"/>
      <c r="O170" s="135"/>
      <c r="P170" s="135"/>
      <c r="Q170" s="135"/>
      <c r="R170" s="135"/>
      <c r="S170" s="18"/>
      <c r="T170" s="53"/>
      <c r="U170" s="19"/>
    </row>
    <row r="171" spans="1:21">
      <c r="B171" s="61"/>
      <c r="C171" s="1"/>
      <c r="D171" s="1"/>
      <c r="E171" s="169" t="s">
        <v>276</v>
      </c>
      <c r="F171" s="170"/>
      <c r="G171" s="90"/>
      <c r="H171" s="91"/>
      <c r="I171" s="171"/>
      <c r="J171" s="32">
        <f>SUM(J98:J170)</f>
        <v>65370</v>
      </c>
      <c r="K171" s="32">
        <f>SUM(K98:K170)</f>
        <v>0</v>
      </c>
      <c r="L171" s="33"/>
      <c r="M171" s="42">
        <f t="shared" ref="M171:R171" si="18">SUM(M98:M170)</f>
        <v>767.8</v>
      </c>
      <c r="N171" s="144">
        <f t="shared" si="18"/>
        <v>3603</v>
      </c>
      <c r="O171" s="144">
        <f t="shared" si="18"/>
        <v>60999.199999999997</v>
      </c>
      <c r="P171" s="144">
        <f t="shared" si="18"/>
        <v>5481.1</v>
      </c>
      <c r="Q171" s="144">
        <f t="shared" si="18"/>
        <v>27076.399999999994</v>
      </c>
      <c r="R171" s="144">
        <f t="shared" si="18"/>
        <v>32044.699999999997</v>
      </c>
      <c r="S171" s="18"/>
      <c r="T171" s="53"/>
      <c r="U171" s="19"/>
    </row>
    <row r="172" spans="1:21">
      <c r="B172" s="61"/>
      <c r="C172" s="1"/>
      <c r="D172" s="1"/>
      <c r="E172" s="36"/>
      <c r="F172" s="167"/>
      <c r="G172" s="67"/>
      <c r="H172" s="58"/>
      <c r="I172" s="101"/>
      <c r="J172" s="18"/>
      <c r="K172" s="18"/>
      <c r="L172" s="56"/>
      <c r="M172" s="14"/>
      <c r="N172" s="135"/>
      <c r="O172" s="135"/>
      <c r="P172" s="135"/>
      <c r="Q172" s="135"/>
      <c r="R172" s="135"/>
      <c r="S172" s="18"/>
      <c r="T172" s="53"/>
      <c r="U172" s="19"/>
    </row>
    <row r="173" spans="1:21" ht="15.75" thickBot="1">
      <c r="B173" s="61"/>
      <c r="C173" s="1"/>
      <c r="D173" s="1"/>
      <c r="E173" s="172" t="s">
        <v>374</v>
      </c>
      <c r="F173" s="173"/>
      <c r="G173" s="110"/>
      <c r="H173" s="111"/>
      <c r="I173" s="174"/>
      <c r="J173" s="113">
        <f>+J171+J96</f>
        <v>155773</v>
      </c>
      <c r="K173" s="113">
        <f>+K171+K96</f>
        <v>-140.80000000000001</v>
      </c>
      <c r="L173" s="114"/>
      <c r="M173" s="113">
        <f t="shared" ref="M173:R173" si="19">+M171+M96</f>
        <v>777.59999999999991</v>
      </c>
      <c r="N173" s="113">
        <f t="shared" si="19"/>
        <v>24210.5</v>
      </c>
      <c r="O173" s="113">
        <f t="shared" si="19"/>
        <v>130644.09999999999</v>
      </c>
      <c r="P173" s="113">
        <f t="shared" si="19"/>
        <v>6869.9000000000005</v>
      </c>
      <c r="Q173" s="113">
        <f t="shared" si="19"/>
        <v>71812.899999999994</v>
      </c>
      <c r="R173" s="113">
        <f t="shared" si="19"/>
        <v>76171.8</v>
      </c>
      <c r="S173" s="18"/>
      <c r="T173" s="52"/>
      <c r="U173" s="19"/>
    </row>
    <row r="174" spans="1:21" ht="15.75" thickTop="1">
      <c r="B174" s="35"/>
      <c r="C174" s="1"/>
      <c r="D174" s="1"/>
      <c r="E174" s="6" t="s">
        <v>41</v>
      </c>
      <c r="F174" s="120"/>
      <c r="G174" s="4"/>
      <c r="H174" s="14"/>
      <c r="I174" s="18"/>
      <c r="J174" s="18"/>
      <c r="K174" s="18"/>
      <c r="M174" s="14"/>
      <c r="N174" s="135"/>
      <c r="O174" s="135"/>
      <c r="P174" s="135"/>
      <c r="Q174" s="135"/>
      <c r="R174" s="135"/>
      <c r="S174" s="18"/>
      <c r="T174" s="52"/>
      <c r="U174" s="19"/>
    </row>
    <row r="175" spans="1:21">
      <c r="A175" t="s">
        <v>9</v>
      </c>
      <c r="B175" s="47" t="s">
        <v>28</v>
      </c>
      <c r="C175" s="1">
        <v>500</v>
      </c>
      <c r="D175" s="1">
        <v>650</v>
      </c>
      <c r="E175" s="79"/>
      <c r="F175" s="127" t="s">
        <v>42</v>
      </c>
      <c r="G175" s="80"/>
      <c r="H175" s="81" t="s">
        <v>74</v>
      </c>
      <c r="I175" s="88" t="s">
        <v>192</v>
      </c>
      <c r="J175" s="83">
        <v>750</v>
      </c>
      <c r="K175" s="83"/>
      <c r="L175" s="87"/>
      <c r="M175" s="85"/>
      <c r="N175" s="136">
        <f>ROUND(J175+K175-M175-O175,1)</f>
        <v>0</v>
      </c>
      <c r="O175" s="136">
        <v>750</v>
      </c>
      <c r="P175" s="136">
        <v>0</v>
      </c>
      <c r="Q175" s="136">
        <v>750</v>
      </c>
      <c r="R175" s="136">
        <f t="shared" ref="R175:R195" si="20">N175+O175-P175-Q175</f>
        <v>0</v>
      </c>
      <c r="S175" s="18"/>
      <c r="T175" s="52"/>
      <c r="U175" s="19"/>
    </row>
    <row r="176" spans="1:21">
      <c r="A176" t="s">
        <v>9</v>
      </c>
      <c r="B176" s="47" t="s">
        <v>28</v>
      </c>
      <c r="C176" s="1">
        <v>500</v>
      </c>
      <c r="D176" s="1">
        <v>651</v>
      </c>
      <c r="E176" s="79"/>
      <c r="F176" s="121" t="s">
        <v>63</v>
      </c>
      <c r="G176" s="80"/>
      <c r="H176" s="81" t="s">
        <v>74</v>
      </c>
      <c r="I176" s="88" t="s">
        <v>192</v>
      </c>
      <c r="J176" s="83">
        <v>1000</v>
      </c>
      <c r="K176" s="83"/>
      <c r="L176" s="87"/>
      <c r="M176" s="85">
        <f>32.6+1.1</f>
        <v>33.700000000000003</v>
      </c>
      <c r="N176" s="136">
        <f>ROUND(J176+K176-M176-O176,1)</f>
        <v>0</v>
      </c>
      <c r="O176" s="136">
        <v>966.3</v>
      </c>
      <c r="P176" s="136">
        <v>0</v>
      </c>
      <c r="Q176" s="136">
        <v>966.3</v>
      </c>
      <c r="R176" s="136">
        <f t="shared" si="20"/>
        <v>0</v>
      </c>
      <c r="S176" s="18"/>
      <c r="T176" s="53"/>
      <c r="U176" s="19"/>
    </row>
    <row r="177" spans="1:21">
      <c r="A177" t="s">
        <v>5</v>
      </c>
      <c r="B177" s="47" t="s">
        <v>28</v>
      </c>
      <c r="C177" s="1">
        <v>500</v>
      </c>
      <c r="D177" s="48" t="s">
        <v>43</v>
      </c>
      <c r="E177" s="79"/>
      <c r="F177" s="127" t="s">
        <v>44</v>
      </c>
      <c r="G177" s="80"/>
      <c r="H177" s="81" t="s">
        <v>74</v>
      </c>
      <c r="I177" s="88" t="s">
        <v>192</v>
      </c>
      <c r="J177" s="83"/>
      <c r="K177" s="83">
        <f>432.6+241.3+22.9</f>
        <v>696.80000000000007</v>
      </c>
      <c r="L177" s="84" t="s">
        <v>107</v>
      </c>
      <c r="M177" s="85">
        <v>2</v>
      </c>
      <c r="N177" s="136">
        <f>ROUND(J177+K177-M177-O177,1)</f>
        <v>0</v>
      </c>
      <c r="O177" s="136">
        <v>694.8</v>
      </c>
      <c r="P177" s="136">
        <v>0</v>
      </c>
      <c r="Q177" s="136">
        <v>694.8</v>
      </c>
      <c r="R177" s="136">
        <f t="shared" si="20"/>
        <v>0</v>
      </c>
      <c r="S177" s="18"/>
      <c r="T177" s="55"/>
      <c r="U177" s="19"/>
    </row>
    <row r="178" spans="1:21">
      <c r="A178" t="s">
        <v>9</v>
      </c>
      <c r="B178" s="61" t="s">
        <v>77</v>
      </c>
      <c r="C178" s="1">
        <v>500</v>
      </c>
      <c r="D178" s="48" t="s">
        <v>89</v>
      </c>
      <c r="E178" s="18"/>
      <c r="F178" s="120" t="s">
        <v>90</v>
      </c>
      <c r="G178" s="4"/>
      <c r="H178" s="58" t="s">
        <v>101</v>
      </c>
      <c r="I178" s="46" t="s">
        <v>81</v>
      </c>
      <c r="J178" s="18">
        <v>1000</v>
      </c>
      <c r="K178" s="18"/>
      <c r="L178" s="7"/>
      <c r="M178" s="14">
        <v>19.399999999999999</v>
      </c>
      <c r="N178" s="135">
        <f>ROUND(J178+K178-M178-O178,1)</f>
        <v>0</v>
      </c>
      <c r="O178" s="135">
        <v>980.6</v>
      </c>
      <c r="P178" s="135">
        <v>0</v>
      </c>
      <c r="Q178" s="135">
        <v>980.3</v>
      </c>
      <c r="R178" s="135">
        <f t="shared" si="20"/>
        <v>0.30000000000006821</v>
      </c>
      <c r="S178" s="18"/>
      <c r="T178" s="53" t="s">
        <v>371</v>
      </c>
      <c r="U178" s="19"/>
    </row>
    <row r="179" spans="1:21">
      <c r="A179" t="s">
        <v>5</v>
      </c>
      <c r="B179" s="61" t="s">
        <v>113</v>
      </c>
      <c r="C179" s="1">
        <v>500</v>
      </c>
      <c r="D179" s="48" t="s">
        <v>132</v>
      </c>
      <c r="E179" s="83"/>
      <c r="F179" s="127" t="s">
        <v>134</v>
      </c>
      <c r="G179" s="80"/>
      <c r="H179" s="81" t="s">
        <v>101</v>
      </c>
      <c r="I179" s="100" t="s">
        <v>133</v>
      </c>
      <c r="J179" s="83"/>
      <c r="K179" s="83">
        <f>1500+96.5</f>
        <v>1596.5</v>
      </c>
      <c r="L179" s="84" t="s">
        <v>107</v>
      </c>
      <c r="M179" s="85"/>
      <c r="N179" s="136">
        <f t="shared" ref="N179:N195" si="21">J179+K179-M179-O179</f>
        <v>0</v>
      </c>
      <c r="O179" s="136">
        <v>1596.5</v>
      </c>
      <c r="P179" s="136">
        <v>0</v>
      </c>
      <c r="Q179" s="136">
        <v>1596.5</v>
      </c>
      <c r="R179" s="136">
        <f t="shared" si="20"/>
        <v>0</v>
      </c>
      <c r="S179" s="18"/>
      <c r="T179" s="52"/>
      <c r="U179" s="19"/>
    </row>
    <row r="180" spans="1:21">
      <c r="A180" t="s">
        <v>9</v>
      </c>
      <c r="B180" s="61" t="s">
        <v>141</v>
      </c>
      <c r="C180" s="1">
        <v>500</v>
      </c>
      <c r="D180" s="1" t="s">
        <v>178</v>
      </c>
      <c r="E180" s="18"/>
      <c r="F180" s="120" t="s">
        <v>181</v>
      </c>
      <c r="G180" s="4"/>
      <c r="H180" s="58" t="s">
        <v>201</v>
      </c>
      <c r="I180" s="101" t="s">
        <v>143</v>
      </c>
      <c r="J180" s="18">
        <v>2000</v>
      </c>
      <c r="K180" s="18"/>
      <c r="M180" s="14"/>
      <c r="N180" s="135">
        <f t="shared" si="21"/>
        <v>2.7999999999999545</v>
      </c>
      <c r="O180" s="135">
        <v>1997.2</v>
      </c>
      <c r="P180" s="135">
        <v>8.9</v>
      </c>
      <c r="Q180" s="135">
        <v>1970.7</v>
      </c>
      <c r="R180" s="135">
        <f t="shared" si="20"/>
        <v>20.399999999999864</v>
      </c>
      <c r="S180" s="18"/>
      <c r="T180" s="52"/>
      <c r="U180" s="19"/>
    </row>
    <row r="181" spans="1:21">
      <c r="A181" t="s">
        <v>9</v>
      </c>
      <c r="B181" s="61" t="s">
        <v>141</v>
      </c>
      <c r="C181" s="1">
        <v>500</v>
      </c>
      <c r="D181" s="1" t="s">
        <v>179</v>
      </c>
      <c r="E181" s="83"/>
      <c r="F181" s="127" t="s">
        <v>182</v>
      </c>
      <c r="G181" s="80"/>
      <c r="H181" s="81" t="s">
        <v>201</v>
      </c>
      <c r="I181" s="105" t="s">
        <v>143</v>
      </c>
      <c r="J181" s="83">
        <v>10000</v>
      </c>
      <c r="K181" s="83"/>
      <c r="L181" s="87"/>
      <c r="M181" s="85"/>
      <c r="N181" s="136">
        <f t="shared" si="21"/>
        <v>0</v>
      </c>
      <c r="O181" s="136">
        <v>10000</v>
      </c>
      <c r="P181" s="136">
        <v>0</v>
      </c>
      <c r="Q181" s="136">
        <v>10000</v>
      </c>
      <c r="R181" s="136">
        <f t="shared" si="20"/>
        <v>0</v>
      </c>
      <c r="S181" s="18"/>
      <c r="T181" s="52"/>
      <c r="U181" s="19"/>
    </row>
    <row r="182" spans="1:21">
      <c r="A182" t="s">
        <v>9</v>
      </c>
      <c r="B182" s="61" t="s">
        <v>141</v>
      </c>
      <c r="C182" s="1">
        <v>500</v>
      </c>
      <c r="D182" s="1" t="s">
        <v>180</v>
      </c>
      <c r="E182" s="18"/>
      <c r="F182" s="120" t="s">
        <v>183</v>
      </c>
      <c r="G182" s="4"/>
      <c r="H182" s="58" t="s">
        <v>201</v>
      </c>
      <c r="I182" s="101" t="s">
        <v>143</v>
      </c>
      <c r="J182" s="18">
        <v>600</v>
      </c>
      <c r="K182" s="18"/>
      <c r="M182" s="14"/>
      <c r="N182" s="135">
        <f t="shared" si="21"/>
        <v>0</v>
      </c>
      <c r="O182" s="135">
        <v>600</v>
      </c>
      <c r="P182" s="135">
        <v>57.5</v>
      </c>
      <c r="Q182" s="135">
        <v>311.8</v>
      </c>
      <c r="R182" s="135">
        <f t="shared" si="20"/>
        <v>230.7</v>
      </c>
      <c r="S182" s="18"/>
      <c r="T182" s="52"/>
      <c r="U182" s="19"/>
    </row>
    <row r="183" spans="1:21">
      <c r="B183" s="61" t="s">
        <v>141</v>
      </c>
      <c r="C183" s="1">
        <v>500</v>
      </c>
      <c r="D183" s="1" t="s">
        <v>236</v>
      </c>
      <c r="E183" s="83"/>
      <c r="F183" s="127" t="s">
        <v>260</v>
      </c>
      <c r="G183" s="80"/>
      <c r="H183" s="81" t="s">
        <v>261</v>
      </c>
      <c r="I183" s="105" t="s">
        <v>254</v>
      </c>
      <c r="J183" s="83"/>
      <c r="K183" s="83">
        <v>212.8</v>
      </c>
      <c r="L183" s="84" t="s">
        <v>107</v>
      </c>
      <c r="M183" s="85"/>
      <c r="N183" s="136">
        <f t="shared" si="21"/>
        <v>0</v>
      </c>
      <c r="O183" s="136">
        <v>212.8</v>
      </c>
      <c r="P183" s="136">
        <v>0</v>
      </c>
      <c r="Q183" s="136">
        <v>212.8</v>
      </c>
      <c r="R183" s="136">
        <f t="shared" si="20"/>
        <v>0</v>
      </c>
      <c r="S183" s="18"/>
      <c r="T183" s="52"/>
      <c r="U183" s="19"/>
    </row>
    <row r="184" spans="1:21">
      <c r="A184" t="s">
        <v>9</v>
      </c>
      <c r="B184" s="61" t="s">
        <v>203</v>
      </c>
      <c r="C184" s="1">
        <v>500</v>
      </c>
      <c r="D184" s="1" t="s">
        <v>236</v>
      </c>
      <c r="E184" s="18"/>
      <c r="F184" s="120" t="s">
        <v>243</v>
      </c>
      <c r="G184" s="4"/>
      <c r="H184" s="58" t="s">
        <v>201</v>
      </c>
      <c r="I184" s="101" t="s">
        <v>202</v>
      </c>
      <c r="J184" s="18">
        <v>14000</v>
      </c>
      <c r="K184" s="18"/>
      <c r="M184" s="14"/>
      <c r="N184" s="135">
        <f t="shared" si="21"/>
        <v>0</v>
      </c>
      <c r="O184" s="135">
        <v>14000</v>
      </c>
      <c r="P184" s="135">
        <v>341</v>
      </c>
      <c r="Q184" s="135">
        <v>12475.5</v>
      </c>
      <c r="R184" s="135">
        <f t="shared" si="20"/>
        <v>1183.5</v>
      </c>
      <c r="S184" s="18"/>
      <c r="T184" s="52"/>
      <c r="U184" s="19"/>
    </row>
    <row r="185" spans="1:21">
      <c r="A185" t="s">
        <v>7</v>
      </c>
      <c r="B185" s="61" t="s">
        <v>203</v>
      </c>
      <c r="C185" s="1">
        <v>500</v>
      </c>
      <c r="D185" s="1" t="s">
        <v>237</v>
      </c>
      <c r="E185" s="18"/>
      <c r="F185" s="120" t="s">
        <v>244</v>
      </c>
      <c r="G185" s="4"/>
      <c r="H185" s="58" t="s">
        <v>201</v>
      </c>
      <c r="I185" s="101" t="s">
        <v>202</v>
      </c>
      <c r="J185" s="18">
        <v>1000</v>
      </c>
      <c r="K185" s="18"/>
      <c r="M185" s="14"/>
      <c r="N185" s="135">
        <f t="shared" si="21"/>
        <v>0</v>
      </c>
      <c r="O185" s="135">
        <v>1000</v>
      </c>
      <c r="P185" s="135">
        <v>277.8</v>
      </c>
      <c r="Q185" s="135">
        <v>165.9</v>
      </c>
      <c r="R185" s="135">
        <f t="shared" si="20"/>
        <v>556.30000000000007</v>
      </c>
      <c r="S185" s="18"/>
      <c r="T185" s="52"/>
      <c r="U185" s="19"/>
    </row>
    <row r="186" spans="1:21">
      <c r="A186" t="s">
        <v>7</v>
      </c>
      <c r="B186" s="61" t="s">
        <v>263</v>
      </c>
      <c r="C186" s="1">
        <v>500</v>
      </c>
      <c r="D186" s="1" t="s">
        <v>325</v>
      </c>
      <c r="E186" s="18"/>
      <c r="F186" s="118" t="s">
        <v>328</v>
      </c>
      <c r="G186" s="4"/>
      <c r="H186" s="58" t="s">
        <v>295</v>
      </c>
      <c r="I186" s="101" t="s">
        <v>296</v>
      </c>
      <c r="J186" s="18">
        <v>500</v>
      </c>
      <c r="K186" s="18"/>
      <c r="M186" s="14"/>
      <c r="N186" s="135">
        <f t="shared" si="21"/>
        <v>0</v>
      </c>
      <c r="O186" s="135">
        <v>500</v>
      </c>
      <c r="P186" s="135">
        <v>250</v>
      </c>
      <c r="Q186" s="135">
        <v>3.4</v>
      </c>
      <c r="R186" s="135">
        <f t="shared" si="20"/>
        <v>246.6</v>
      </c>
      <c r="S186" s="18"/>
      <c r="T186" s="52"/>
      <c r="U186" s="19"/>
    </row>
    <row r="187" spans="1:21">
      <c r="A187" t="s">
        <v>9</v>
      </c>
      <c r="B187" s="61" t="s">
        <v>263</v>
      </c>
      <c r="C187" s="1">
        <v>500</v>
      </c>
      <c r="D187" s="1" t="s">
        <v>326</v>
      </c>
      <c r="E187" s="18"/>
      <c r="F187" s="118" t="s">
        <v>330</v>
      </c>
      <c r="G187" s="4"/>
      <c r="H187" s="58" t="s">
        <v>295</v>
      </c>
      <c r="I187" s="101" t="s">
        <v>296</v>
      </c>
      <c r="J187" s="18">
        <v>5000</v>
      </c>
      <c r="K187" s="18"/>
      <c r="M187" s="14"/>
      <c r="N187" s="135">
        <f t="shared" si="21"/>
        <v>0</v>
      </c>
      <c r="O187" s="135">
        <v>5000</v>
      </c>
      <c r="P187" s="135">
        <v>964.5</v>
      </c>
      <c r="Q187" s="135">
        <v>2710.8</v>
      </c>
      <c r="R187" s="135">
        <f t="shared" si="20"/>
        <v>1324.6999999999998</v>
      </c>
      <c r="S187" s="18"/>
      <c r="T187" s="52"/>
      <c r="U187" s="19"/>
    </row>
    <row r="188" spans="1:21">
      <c r="A188" t="s">
        <v>9</v>
      </c>
      <c r="B188" s="61" t="s">
        <v>263</v>
      </c>
      <c r="C188" s="1">
        <v>500</v>
      </c>
      <c r="D188" s="1" t="s">
        <v>327</v>
      </c>
      <c r="E188" s="18"/>
      <c r="F188" s="118" t="s">
        <v>329</v>
      </c>
      <c r="G188" s="4"/>
      <c r="H188" s="58" t="s">
        <v>295</v>
      </c>
      <c r="I188" s="101" t="s">
        <v>296</v>
      </c>
      <c r="J188" s="18">
        <v>3000</v>
      </c>
      <c r="K188" s="18"/>
      <c r="M188" s="14"/>
      <c r="N188" s="135">
        <f t="shared" si="21"/>
        <v>0</v>
      </c>
      <c r="O188" s="135">
        <v>3000</v>
      </c>
      <c r="P188" s="135"/>
      <c r="Q188" s="135"/>
      <c r="R188" s="135">
        <f t="shared" si="20"/>
        <v>3000</v>
      </c>
      <c r="S188" s="18"/>
      <c r="T188" s="52"/>
      <c r="U188" s="19"/>
    </row>
    <row r="189" spans="1:21">
      <c r="A189" t="s">
        <v>5</v>
      </c>
      <c r="B189" s="61" t="s">
        <v>141</v>
      </c>
      <c r="C189" s="1">
        <v>500</v>
      </c>
      <c r="D189" s="1" t="s">
        <v>184</v>
      </c>
      <c r="E189" s="18"/>
      <c r="F189" s="120" t="s">
        <v>186</v>
      </c>
      <c r="G189" s="4"/>
      <c r="H189" s="58" t="s">
        <v>201</v>
      </c>
      <c r="I189" s="101" t="s">
        <v>143</v>
      </c>
      <c r="J189" s="18">
        <v>1050</v>
      </c>
      <c r="K189" s="18"/>
      <c r="M189" s="14"/>
      <c r="N189" s="135">
        <f t="shared" si="21"/>
        <v>0</v>
      </c>
      <c r="O189" s="135">
        <v>1050</v>
      </c>
      <c r="P189" s="135">
        <v>0</v>
      </c>
      <c r="Q189" s="135">
        <v>1048.5999999999999</v>
      </c>
      <c r="R189" s="135">
        <f t="shared" si="20"/>
        <v>1.4000000000000909</v>
      </c>
      <c r="S189" s="18"/>
      <c r="T189" s="52"/>
      <c r="U189" s="19"/>
    </row>
    <row r="190" spans="1:21">
      <c r="A190" t="s">
        <v>5</v>
      </c>
      <c r="B190" s="61" t="s">
        <v>141</v>
      </c>
      <c r="C190" s="1">
        <v>500</v>
      </c>
      <c r="D190" s="1" t="s">
        <v>185</v>
      </c>
      <c r="E190" s="18"/>
      <c r="F190" s="120" t="s">
        <v>187</v>
      </c>
      <c r="G190" s="4"/>
      <c r="H190" s="58" t="s">
        <v>201</v>
      </c>
      <c r="I190" s="101" t="s">
        <v>143</v>
      </c>
      <c r="J190" s="18">
        <v>1700</v>
      </c>
      <c r="K190" s="18"/>
      <c r="M190" s="14"/>
      <c r="N190" s="135">
        <f t="shared" si="21"/>
        <v>0</v>
      </c>
      <c r="O190" s="135">
        <v>1700</v>
      </c>
      <c r="P190" s="135">
        <v>140.19999999999999</v>
      </c>
      <c r="Q190" s="135">
        <v>1522.3</v>
      </c>
      <c r="R190" s="135">
        <f t="shared" si="20"/>
        <v>37.5</v>
      </c>
      <c r="S190" s="18"/>
      <c r="T190" s="52"/>
      <c r="U190" s="19"/>
    </row>
    <row r="191" spans="1:21">
      <c r="A191" t="s">
        <v>5</v>
      </c>
      <c r="B191" s="61" t="s">
        <v>203</v>
      </c>
      <c r="C191" s="1">
        <v>500</v>
      </c>
      <c r="D191" s="1" t="s">
        <v>241</v>
      </c>
      <c r="E191" s="18"/>
      <c r="F191" s="120" t="s">
        <v>248</v>
      </c>
      <c r="G191" s="4"/>
      <c r="H191" s="58" t="s">
        <v>201</v>
      </c>
      <c r="I191" s="101" t="s">
        <v>202</v>
      </c>
      <c r="J191" s="18">
        <v>2000</v>
      </c>
      <c r="K191" s="18"/>
      <c r="M191" s="14"/>
      <c r="N191" s="135">
        <f t="shared" si="21"/>
        <v>0</v>
      </c>
      <c r="O191" s="135">
        <v>2000</v>
      </c>
      <c r="P191" s="135">
        <v>14.3</v>
      </c>
      <c r="Q191" s="135">
        <v>1985.7</v>
      </c>
      <c r="R191" s="135">
        <f t="shared" si="20"/>
        <v>0</v>
      </c>
      <c r="S191" s="18"/>
      <c r="T191" s="52"/>
      <c r="U191" s="19"/>
    </row>
    <row r="192" spans="1:21">
      <c r="A192" t="s">
        <v>5</v>
      </c>
      <c r="B192" s="61" t="s">
        <v>203</v>
      </c>
      <c r="C192" s="1">
        <v>500</v>
      </c>
      <c r="D192" s="1" t="s">
        <v>242</v>
      </c>
      <c r="E192" s="18"/>
      <c r="F192" s="120" t="s">
        <v>249</v>
      </c>
      <c r="G192" s="4"/>
      <c r="H192" s="58" t="s">
        <v>201</v>
      </c>
      <c r="I192" s="101" t="s">
        <v>202</v>
      </c>
      <c r="J192" s="18">
        <v>1000</v>
      </c>
      <c r="K192" s="18">
        <f>-500+202+49+200+8.6</f>
        <v>-40.4</v>
      </c>
      <c r="L192" s="66" t="s">
        <v>271</v>
      </c>
      <c r="M192" s="14"/>
      <c r="N192" s="135">
        <f t="shared" si="21"/>
        <v>0</v>
      </c>
      <c r="O192" s="135">
        <v>959.6</v>
      </c>
      <c r="P192" s="135">
        <v>167.4</v>
      </c>
      <c r="Q192" s="135">
        <v>465.9</v>
      </c>
      <c r="R192" s="135">
        <f t="shared" si="20"/>
        <v>326.30000000000007</v>
      </c>
      <c r="S192" s="18"/>
      <c r="T192" s="116" t="s">
        <v>284</v>
      </c>
      <c r="U192" s="19"/>
    </row>
    <row r="193" spans="1:21" ht="15.75">
      <c r="B193" s="61"/>
      <c r="C193" s="1"/>
      <c r="D193" s="166" t="s">
        <v>242</v>
      </c>
      <c r="E193" s="149"/>
      <c r="F193" s="145" t="s">
        <v>269</v>
      </c>
      <c r="G193" s="146"/>
      <c r="H193" s="147"/>
      <c r="I193" s="148"/>
      <c r="J193" s="149"/>
      <c r="K193" s="156">
        <f>500-202-49-200-8.6</f>
        <v>40.4</v>
      </c>
      <c r="L193" s="157" t="s">
        <v>271</v>
      </c>
      <c r="M193" s="158"/>
      <c r="N193" s="159">
        <f t="shared" si="21"/>
        <v>0</v>
      </c>
      <c r="O193" s="159">
        <v>40.4</v>
      </c>
      <c r="P193" s="159">
        <v>0</v>
      </c>
      <c r="Q193" s="159">
        <v>31.4</v>
      </c>
      <c r="R193" s="159">
        <f t="shared" si="20"/>
        <v>9</v>
      </c>
      <c r="S193" s="18"/>
      <c r="T193" s="116">
        <f>+R193+R192</f>
        <v>335.30000000000007</v>
      </c>
      <c r="U193" s="19"/>
    </row>
    <row r="194" spans="1:21">
      <c r="A194" t="s">
        <v>5</v>
      </c>
      <c r="B194" s="61" t="s">
        <v>263</v>
      </c>
      <c r="C194" s="1">
        <v>500</v>
      </c>
      <c r="D194" s="1" t="s">
        <v>331</v>
      </c>
      <c r="E194" s="18"/>
      <c r="F194" s="118" t="s">
        <v>333</v>
      </c>
      <c r="G194" s="4"/>
      <c r="H194" s="58" t="s">
        <v>295</v>
      </c>
      <c r="I194" s="101" t="s">
        <v>296</v>
      </c>
      <c r="J194" s="18">
        <v>1000</v>
      </c>
      <c r="K194" s="18"/>
      <c r="L194" s="66"/>
      <c r="M194" s="14"/>
      <c r="N194" s="135">
        <f t="shared" si="21"/>
        <v>0</v>
      </c>
      <c r="O194" s="135">
        <v>1000</v>
      </c>
      <c r="P194" s="135">
        <v>152.4</v>
      </c>
      <c r="Q194" s="135">
        <v>98.7</v>
      </c>
      <c r="R194" s="135">
        <f t="shared" si="20"/>
        <v>748.9</v>
      </c>
      <c r="S194" s="18"/>
      <c r="T194" s="116"/>
      <c r="U194" s="19"/>
    </row>
    <row r="195" spans="1:21">
      <c r="A195" t="s">
        <v>5</v>
      </c>
      <c r="B195" s="61" t="s">
        <v>263</v>
      </c>
      <c r="C195" s="1">
        <v>500</v>
      </c>
      <c r="D195" s="1" t="s">
        <v>332</v>
      </c>
      <c r="E195" s="18"/>
      <c r="F195" s="118" t="s">
        <v>334</v>
      </c>
      <c r="G195" s="4"/>
      <c r="H195" s="58" t="s">
        <v>295</v>
      </c>
      <c r="I195" s="101" t="s">
        <v>296</v>
      </c>
      <c r="J195" s="18">
        <v>1500</v>
      </c>
      <c r="K195" s="18"/>
      <c r="L195" s="66"/>
      <c r="M195" s="14"/>
      <c r="N195" s="135">
        <f t="shared" si="21"/>
        <v>0</v>
      </c>
      <c r="O195" s="135">
        <v>1500</v>
      </c>
      <c r="P195" s="135">
        <v>0</v>
      </c>
      <c r="Q195" s="135">
        <v>9.4</v>
      </c>
      <c r="R195" s="135">
        <f t="shared" si="20"/>
        <v>1490.6</v>
      </c>
      <c r="S195" s="18"/>
      <c r="T195" s="116"/>
      <c r="U195" s="19"/>
    </row>
    <row r="196" spans="1:21">
      <c r="B196" s="61"/>
      <c r="C196" s="1"/>
      <c r="D196" s="1"/>
      <c r="E196" s="18"/>
      <c r="F196" s="128"/>
      <c r="G196" s="4"/>
      <c r="H196" s="58"/>
      <c r="I196" s="101"/>
      <c r="J196" s="18"/>
      <c r="K196" s="18"/>
      <c r="L196" s="66"/>
      <c r="M196" s="14"/>
      <c r="N196" s="135"/>
      <c r="O196" s="135"/>
      <c r="P196" s="135"/>
      <c r="Q196" s="135"/>
      <c r="R196" s="135"/>
      <c r="S196" s="18"/>
      <c r="T196" s="52"/>
      <c r="U196" s="19"/>
    </row>
    <row r="197" spans="1:21" ht="15.75" thickBot="1">
      <c r="B197" s="61"/>
      <c r="C197" s="1"/>
      <c r="D197" s="1"/>
      <c r="E197" s="109" t="s">
        <v>277</v>
      </c>
      <c r="F197" s="125"/>
      <c r="G197" s="110"/>
      <c r="H197" s="111"/>
      <c r="I197" s="112"/>
      <c r="J197" s="113">
        <f>SUM(J174:J196)</f>
        <v>47100</v>
      </c>
      <c r="K197" s="113">
        <f>SUM(K174:K196)</f>
        <v>2506.1000000000004</v>
      </c>
      <c r="L197" s="114"/>
      <c r="M197" s="68">
        <f t="shared" ref="M197:R197" si="22">SUM(M174:M196)</f>
        <v>55.1</v>
      </c>
      <c r="N197" s="137">
        <f t="shared" si="22"/>
        <v>2.7999999999999545</v>
      </c>
      <c r="O197" s="137">
        <f t="shared" si="22"/>
        <v>49548.2</v>
      </c>
      <c r="P197" s="137">
        <f t="shared" si="22"/>
        <v>2374.0000000000005</v>
      </c>
      <c r="Q197" s="137">
        <f t="shared" si="22"/>
        <v>38000.800000000003</v>
      </c>
      <c r="R197" s="137">
        <f t="shared" si="22"/>
        <v>9176.1999999999989</v>
      </c>
      <c r="S197" s="18"/>
      <c r="T197" s="53"/>
      <c r="U197" s="19"/>
    </row>
    <row r="198" spans="1:21" ht="15.75" thickTop="1">
      <c r="B198" s="61"/>
      <c r="C198" s="1"/>
      <c r="D198" s="1"/>
      <c r="E198" s="18"/>
      <c r="F198" s="128"/>
      <c r="G198" s="4"/>
      <c r="H198" s="58"/>
      <c r="I198" s="101"/>
      <c r="J198" s="18"/>
      <c r="K198" s="18"/>
      <c r="L198" s="66"/>
      <c r="M198" s="14"/>
      <c r="N198" s="135"/>
      <c r="O198" s="135"/>
      <c r="P198" s="135"/>
      <c r="Q198" s="135"/>
      <c r="R198" s="135"/>
      <c r="S198" s="18"/>
      <c r="T198" s="52"/>
      <c r="U198" s="19"/>
    </row>
    <row r="199" spans="1:21">
      <c r="B199" s="61"/>
      <c r="C199" s="1"/>
      <c r="D199" s="1"/>
      <c r="E199" s="6" t="s">
        <v>278</v>
      </c>
      <c r="F199" s="128"/>
      <c r="G199" s="4"/>
      <c r="H199" s="58"/>
      <c r="I199" s="101"/>
      <c r="J199" s="18"/>
      <c r="K199" s="18"/>
      <c r="L199" s="66"/>
      <c r="M199" s="14"/>
      <c r="N199" s="135"/>
      <c r="O199" s="135"/>
      <c r="P199" s="135"/>
      <c r="Q199" s="135"/>
      <c r="R199" s="135"/>
      <c r="S199" s="18"/>
      <c r="T199" s="52"/>
      <c r="U199" s="19"/>
    </row>
    <row r="200" spans="1:21">
      <c r="A200" t="s">
        <v>5</v>
      </c>
      <c r="B200" s="47" t="s">
        <v>28</v>
      </c>
      <c r="C200" s="1">
        <v>500</v>
      </c>
      <c r="D200" s="1">
        <v>649</v>
      </c>
      <c r="E200" s="79"/>
      <c r="F200" s="121" t="s">
        <v>62</v>
      </c>
      <c r="G200" s="80"/>
      <c r="H200" s="81" t="s">
        <v>74</v>
      </c>
      <c r="I200" s="88" t="s">
        <v>192</v>
      </c>
      <c r="J200" s="83">
        <v>500</v>
      </c>
      <c r="K200" s="83"/>
      <c r="L200" s="87"/>
      <c r="M200" s="85"/>
      <c r="N200" s="136">
        <f>ROUND(J200+K200-M200-O200,1)</f>
        <v>0</v>
      </c>
      <c r="O200" s="136">
        <v>500</v>
      </c>
      <c r="P200" s="136">
        <v>0</v>
      </c>
      <c r="Q200" s="136">
        <v>500</v>
      </c>
      <c r="R200" s="136">
        <f t="shared" ref="R200:R214" si="23">N200+O200-P200-Q200</f>
        <v>0</v>
      </c>
      <c r="S200" s="18"/>
      <c r="T200" s="52"/>
      <c r="U200" s="19"/>
    </row>
    <row r="201" spans="1:21">
      <c r="A201" t="s">
        <v>5</v>
      </c>
      <c r="B201" s="47" t="s">
        <v>28</v>
      </c>
      <c r="C201" s="1">
        <v>500</v>
      </c>
      <c r="D201" s="1">
        <v>652</v>
      </c>
      <c r="E201" s="79"/>
      <c r="F201" s="121" t="s">
        <v>64</v>
      </c>
      <c r="G201" s="80"/>
      <c r="H201" s="81" t="s">
        <v>74</v>
      </c>
      <c r="I201" s="88" t="s">
        <v>192</v>
      </c>
      <c r="J201" s="83">
        <v>1000</v>
      </c>
      <c r="K201" s="83"/>
      <c r="L201" s="87"/>
      <c r="M201" s="85">
        <v>7</v>
      </c>
      <c r="N201" s="136">
        <f>ROUND(J201+K201-M201-O201,1)</f>
        <v>0</v>
      </c>
      <c r="O201" s="136">
        <v>993</v>
      </c>
      <c r="P201" s="136">
        <v>0</v>
      </c>
      <c r="Q201" s="136">
        <v>993</v>
      </c>
      <c r="R201" s="136">
        <f t="shared" si="23"/>
        <v>0</v>
      </c>
      <c r="S201" s="18"/>
      <c r="T201" s="53"/>
      <c r="U201" s="19"/>
    </row>
    <row r="202" spans="1:21">
      <c r="A202" t="s">
        <v>5</v>
      </c>
      <c r="B202" s="61" t="s">
        <v>113</v>
      </c>
      <c r="C202" s="1">
        <v>500</v>
      </c>
      <c r="D202" s="1" t="s">
        <v>120</v>
      </c>
      <c r="E202" s="18"/>
      <c r="F202" s="120" t="s">
        <v>123</v>
      </c>
      <c r="G202" s="4"/>
      <c r="H202" s="58" t="s">
        <v>130</v>
      </c>
      <c r="I202" s="92" t="s">
        <v>117</v>
      </c>
      <c r="J202" s="18">
        <v>500</v>
      </c>
      <c r="K202" s="18"/>
      <c r="M202" s="14"/>
      <c r="N202" s="135">
        <f t="shared" ref="N202:N214" si="24">J202+K202-M202-O202</f>
        <v>0</v>
      </c>
      <c r="O202" s="135">
        <v>500</v>
      </c>
      <c r="P202" s="135">
        <v>44</v>
      </c>
      <c r="Q202" s="135">
        <v>456</v>
      </c>
      <c r="R202" s="135">
        <f t="shared" si="23"/>
        <v>0</v>
      </c>
      <c r="S202" s="18"/>
      <c r="T202" s="52"/>
      <c r="U202" s="19"/>
    </row>
    <row r="203" spans="1:21">
      <c r="A203" t="s">
        <v>5</v>
      </c>
      <c r="B203" s="61" t="s">
        <v>113</v>
      </c>
      <c r="C203" s="1">
        <v>500</v>
      </c>
      <c r="D203" s="1" t="s">
        <v>121</v>
      </c>
      <c r="E203" s="83"/>
      <c r="F203" s="127" t="s">
        <v>124</v>
      </c>
      <c r="G203" s="80"/>
      <c r="H203" s="81" t="s">
        <v>130</v>
      </c>
      <c r="I203" s="100" t="s">
        <v>117</v>
      </c>
      <c r="J203" s="83">
        <v>2000</v>
      </c>
      <c r="K203" s="83"/>
      <c r="L203" s="87"/>
      <c r="M203" s="85"/>
      <c r="N203" s="136">
        <f t="shared" si="24"/>
        <v>0</v>
      </c>
      <c r="O203" s="136">
        <v>2000</v>
      </c>
      <c r="P203" s="136">
        <v>0</v>
      </c>
      <c r="Q203" s="136">
        <v>2000</v>
      </c>
      <c r="R203" s="136">
        <f t="shared" si="23"/>
        <v>0</v>
      </c>
      <c r="S203" s="18"/>
      <c r="T203" s="52"/>
      <c r="U203" s="19"/>
    </row>
    <row r="204" spans="1:21">
      <c r="A204" t="s">
        <v>5</v>
      </c>
      <c r="B204" s="61" t="s">
        <v>113</v>
      </c>
      <c r="C204" s="1">
        <v>500</v>
      </c>
      <c r="D204" s="1" t="s">
        <v>122</v>
      </c>
      <c r="E204" s="18"/>
      <c r="F204" s="120" t="s">
        <v>125</v>
      </c>
      <c r="G204" s="4"/>
      <c r="H204" s="58" t="s">
        <v>130</v>
      </c>
      <c r="I204" s="92" t="s">
        <v>117</v>
      </c>
      <c r="J204" s="18">
        <v>1000</v>
      </c>
      <c r="K204" s="18"/>
      <c r="M204" s="14"/>
      <c r="N204" s="135">
        <f t="shared" si="24"/>
        <v>0</v>
      </c>
      <c r="O204" s="135">
        <v>1000</v>
      </c>
      <c r="P204" s="135">
        <v>0</v>
      </c>
      <c r="Q204" s="135">
        <v>1000</v>
      </c>
      <c r="R204" s="135">
        <f t="shared" si="23"/>
        <v>0</v>
      </c>
      <c r="S204" s="18"/>
      <c r="T204" s="52"/>
      <c r="U204" s="19"/>
    </row>
    <row r="205" spans="1:21">
      <c r="A205" t="s">
        <v>5</v>
      </c>
      <c r="B205" s="61" t="s">
        <v>141</v>
      </c>
      <c r="C205" s="1">
        <v>500</v>
      </c>
      <c r="D205" s="1" t="s">
        <v>172</v>
      </c>
      <c r="E205" s="18"/>
      <c r="F205" s="120" t="s">
        <v>175</v>
      </c>
      <c r="G205" s="4"/>
      <c r="H205" s="58" t="s">
        <v>201</v>
      </c>
      <c r="I205" s="101" t="s">
        <v>143</v>
      </c>
      <c r="J205" s="18">
        <v>500</v>
      </c>
      <c r="K205" s="18"/>
      <c r="M205" s="14"/>
      <c r="N205" s="135">
        <f t="shared" si="24"/>
        <v>0</v>
      </c>
      <c r="O205" s="135">
        <v>500</v>
      </c>
      <c r="P205" s="135">
        <v>35.6</v>
      </c>
      <c r="Q205" s="135">
        <v>25.8</v>
      </c>
      <c r="R205" s="135">
        <f t="shared" si="23"/>
        <v>438.59999999999997</v>
      </c>
      <c r="S205" s="18"/>
      <c r="T205" s="52"/>
      <c r="U205" s="19"/>
    </row>
    <row r="206" spans="1:21">
      <c r="A206" t="s">
        <v>5</v>
      </c>
      <c r="B206" s="61" t="s">
        <v>141</v>
      </c>
      <c r="C206" s="1">
        <v>500</v>
      </c>
      <c r="D206" s="1" t="s">
        <v>173</v>
      </c>
      <c r="E206" s="18"/>
      <c r="F206" s="120" t="s">
        <v>176</v>
      </c>
      <c r="G206" s="4"/>
      <c r="H206" s="58" t="s">
        <v>201</v>
      </c>
      <c r="I206" s="101" t="s">
        <v>143</v>
      </c>
      <c r="J206" s="18">
        <v>1000</v>
      </c>
      <c r="K206" s="18"/>
      <c r="M206" s="14"/>
      <c r="N206" s="135">
        <f t="shared" si="24"/>
        <v>0</v>
      </c>
      <c r="O206" s="135">
        <v>1000</v>
      </c>
      <c r="P206" s="135">
        <v>18.399999999999999</v>
      </c>
      <c r="Q206" s="135">
        <v>941.4</v>
      </c>
      <c r="R206" s="135">
        <f t="shared" si="23"/>
        <v>40.200000000000045</v>
      </c>
      <c r="S206" s="18"/>
      <c r="T206" s="52"/>
      <c r="U206" s="19"/>
    </row>
    <row r="207" spans="1:21">
      <c r="A207" t="s">
        <v>5</v>
      </c>
      <c r="B207" s="61" t="s">
        <v>141</v>
      </c>
      <c r="C207" s="1">
        <v>500</v>
      </c>
      <c r="D207" s="1" t="s">
        <v>174</v>
      </c>
      <c r="E207" s="18"/>
      <c r="F207" s="120" t="s">
        <v>177</v>
      </c>
      <c r="G207" s="4"/>
      <c r="H207" s="58" t="s">
        <v>201</v>
      </c>
      <c r="I207" s="101" t="s">
        <v>143</v>
      </c>
      <c r="J207" s="18">
        <v>300</v>
      </c>
      <c r="K207" s="18"/>
      <c r="M207" s="14"/>
      <c r="N207" s="135">
        <f t="shared" si="24"/>
        <v>0</v>
      </c>
      <c r="O207" s="135">
        <v>300</v>
      </c>
      <c r="P207" s="135">
        <v>0</v>
      </c>
      <c r="Q207" s="135">
        <v>291.5</v>
      </c>
      <c r="R207" s="135">
        <f t="shared" si="23"/>
        <v>8.5</v>
      </c>
      <c r="S207" s="18"/>
      <c r="T207" s="52"/>
      <c r="U207" s="19"/>
    </row>
    <row r="208" spans="1:21">
      <c r="A208" t="s">
        <v>5</v>
      </c>
      <c r="B208" s="61" t="s">
        <v>203</v>
      </c>
      <c r="C208" s="1">
        <v>500</v>
      </c>
      <c r="D208" s="1" t="s">
        <v>238</v>
      </c>
      <c r="E208" s="18"/>
      <c r="F208" s="120" t="s">
        <v>245</v>
      </c>
      <c r="G208" s="4"/>
      <c r="H208" s="58" t="s">
        <v>201</v>
      </c>
      <c r="I208" s="101" t="s">
        <v>202</v>
      </c>
      <c r="J208" s="18">
        <v>2000</v>
      </c>
      <c r="K208" s="18"/>
      <c r="M208" s="14"/>
      <c r="N208" s="135">
        <f t="shared" si="24"/>
        <v>0</v>
      </c>
      <c r="O208" s="135">
        <v>2000</v>
      </c>
      <c r="P208" s="135">
        <v>0</v>
      </c>
      <c r="Q208" s="135">
        <v>583</v>
      </c>
      <c r="R208" s="135">
        <f t="shared" si="23"/>
        <v>1417</v>
      </c>
      <c r="S208" s="18"/>
      <c r="T208" s="52"/>
      <c r="U208" s="19"/>
    </row>
    <row r="209" spans="1:21">
      <c r="A209" t="s">
        <v>5</v>
      </c>
      <c r="B209" s="61" t="s">
        <v>203</v>
      </c>
      <c r="C209" s="1">
        <v>500</v>
      </c>
      <c r="D209" s="1" t="s">
        <v>239</v>
      </c>
      <c r="E209" s="18"/>
      <c r="F209" s="120" t="s">
        <v>246</v>
      </c>
      <c r="G209" s="4"/>
      <c r="H209" s="58" t="s">
        <v>201</v>
      </c>
      <c r="I209" s="101" t="s">
        <v>202</v>
      </c>
      <c r="J209" s="18">
        <v>1000</v>
      </c>
      <c r="K209" s="18"/>
      <c r="M209" s="14"/>
      <c r="N209" s="135">
        <f t="shared" si="24"/>
        <v>0</v>
      </c>
      <c r="O209" s="135">
        <v>1000</v>
      </c>
      <c r="P209" s="135">
        <v>45</v>
      </c>
      <c r="Q209" s="135">
        <v>920.3</v>
      </c>
      <c r="R209" s="135">
        <f t="shared" si="23"/>
        <v>34.700000000000045</v>
      </c>
      <c r="S209" s="18"/>
      <c r="T209" s="52"/>
      <c r="U209" s="19"/>
    </row>
    <row r="210" spans="1:21">
      <c r="A210" t="s">
        <v>5</v>
      </c>
      <c r="B210" s="61" t="s">
        <v>203</v>
      </c>
      <c r="C210" s="1">
        <v>500</v>
      </c>
      <c r="D210" s="1" t="s">
        <v>240</v>
      </c>
      <c r="E210" s="18"/>
      <c r="F210" s="120" t="s">
        <v>247</v>
      </c>
      <c r="G210" s="4"/>
      <c r="H210" s="58" t="s">
        <v>201</v>
      </c>
      <c r="I210" s="101" t="s">
        <v>202</v>
      </c>
      <c r="J210" s="18">
        <v>2000</v>
      </c>
      <c r="K210" s="18"/>
      <c r="M210" s="14"/>
      <c r="N210" s="135">
        <f t="shared" si="24"/>
        <v>0</v>
      </c>
      <c r="O210" s="135">
        <v>2000</v>
      </c>
      <c r="P210" s="135">
        <v>14.9</v>
      </c>
      <c r="Q210" s="135">
        <v>1255</v>
      </c>
      <c r="R210" s="135">
        <f t="shared" si="23"/>
        <v>730.09999999999991</v>
      </c>
      <c r="S210" s="18"/>
      <c r="T210" s="52"/>
      <c r="U210" s="19"/>
    </row>
    <row r="211" spans="1:21">
      <c r="A211" t="s">
        <v>7</v>
      </c>
      <c r="B211" s="61" t="s">
        <v>263</v>
      </c>
      <c r="C211" s="1">
        <v>500</v>
      </c>
      <c r="D211" s="1" t="s">
        <v>335</v>
      </c>
      <c r="E211" s="18"/>
      <c r="F211" s="118" t="s">
        <v>339</v>
      </c>
      <c r="G211" s="4"/>
      <c r="H211" s="58" t="s">
        <v>295</v>
      </c>
      <c r="I211" s="101" t="s">
        <v>296</v>
      </c>
      <c r="J211" s="18">
        <v>500</v>
      </c>
      <c r="K211" s="18"/>
      <c r="M211" s="14"/>
      <c r="N211" s="135">
        <f t="shared" si="24"/>
        <v>500</v>
      </c>
      <c r="O211" s="135"/>
      <c r="P211" s="135"/>
      <c r="Q211" s="135"/>
      <c r="R211" s="135">
        <f t="shared" si="23"/>
        <v>500</v>
      </c>
      <c r="S211" s="18"/>
      <c r="T211" s="52"/>
      <c r="U211" s="19"/>
    </row>
    <row r="212" spans="1:21">
      <c r="A212" t="s">
        <v>5</v>
      </c>
      <c r="B212" s="61" t="s">
        <v>263</v>
      </c>
      <c r="C212" s="1">
        <v>500</v>
      </c>
      <c r="D212" s="1" t="s">
        <v>336</v>
      </c>
      <c r="E212" s="18"/>
      <c r="F212" s="118" t="s">
        <v>340</v>
      </c>
      <c r="G212" s="4"/>
      <c r="H212" s="58" t="s">
        <v>295</v>
      </c>
      <c r="I212" s="101" t="s">
        <v>296</v>
      </c>
      <c r="J212" s="18">
        <v>1000</v>
      </c>
      <c r="K212" s="18"/>
      <c r="M212" s="14"/>
      <c r="N212" s="135">
        <f t="shared" si="24"/>
        <v>0</v>
      </c>
      <c r="O212" s="135">
        <v>1000</v>
      </c>
      <c r="P212" s="135"/>
      <c r="Q212" s="135"/>
      <c r="R212" s="135">
        <f t="shared" si="23"/>
        <v>1000</v>
      </c>
      <c r="S212" s="18"/>
      <c r="T212" s="52"/>
      <c r="U212" s="19"/>
    </row>
    <row r="213" spans="1:21">
      <c r="A213" t="s">
        <v>5</v>
      </c>
      <c r="B213" s="61" t="s">
        <v>263</v>
      </c>
      <c r="C213" s="1">
        <v>500</v>
      </c>
      <c r="D213" s="1" t="s">
        <v>337</v>
      </c>
      <c r="E213" s="18"/>
      <c r="F213" s="118" t="s">
        <v>341</v>
      </c>
      <c r="G213" s="4"/>
      <c r="H213" s="58" t="s">
        <v>295</v>
      </c>
      <c r="I213" s="101" t="s">
        <v>296</v>
      </c>
      <c r="J213" s="18">
        <v>4000</v>
      </c>
      <c r="K213" s="18"/>
      <c r="M213" s="14"/>
      <c r="N213" s="135">
        <f t="shared" si="24"/>
        <v>0</v>
      </c>
      <c r="O213" s="135">
        <v>4000</v>
      </c>
      <c r="P213" s="135">
        <v>187.5</v>
      </c>
      <c r="Q213" s="135">
        <v>64.3</v>
      </c>
      <c r="R213" s="135">
        <f t="shared" si="23"/>
        <v>3748.2</v>
      </c>
      <c r="S213" s="18"/>
      <c r="T213" s="52"/>
      <c r="U213" s="19"/>
    </row>
    <row r="214" spans="1:21">
      <c r="A214" t="s">
        <v>5</v>
      </c>
      <c r="B214" s="61" t="s">
        <v>263</v>
      </c>
      <c r="C214" s="1">
        <v>500</v>
      </c>
      <c r="D214" s="1" t="s">
        <v>338</v>
      </c>
      <c r="E214" s="18"/>
      <c r="F214" s="118" t="s">
        <v>342</v>
      </c>
      <c r="G214" s="4"/>
      <c r="H214" s="58" t="s">
        <v>295</v>
      </c>
      <c r="I214" s="101" t="s">
        <v>296</v>
      </c>
      <c r="J214" s="18">
        <v>1000</v>
      </c>
      <c r="K214" s="18"/>
      <c r="M214" s="14"/>
      <c r="N214" s="135">
        <f t="shared" si="24"/>
        <v>0</v>
      </c>
      <c r="O214" s="135">
        <v>1000</v>
      </c>
      <c r="P214" s="135">
        <v>11.6</v>
      </c>
      <c r="Q214" s="135">
        <v>18.3</v>
      </c>
      <c r="R214" s="135">
        <f t="shared" si="23"/>
        <v>970.1</v>
      </c>
      <c r="S214" s="18"/>
      <c r="T214" s="52"/>
      <c r="U214" s="19"/>
    </row>
    <row r="215" spans="1:21">
      <c r="B215" s="47"/>
      <c r="C215" s="1"/>
      <c r="D215" s="1"/>
      <c r="E215" s="18"/>
      <c r="F215" s="120"/>
      <c r="G215" s="4"/>
      <c r="H215" s="58"/>
      <c r="I215" s="101"/>
      <c r="J215" s="18"/>
      <c r="K215" s="18"/>
      <c r="M215" s="14"/>
      <c r="N215" s="135"/>
      <c r="O215" s="135"/>
      <c r="P215" s="135"/>
      <c r="Q215" s="135"/>
      <c r="R215" s="135"/>
      <c r="S215" s="18"/>
      <c r="T215" s="52"/>
      <c r="U215" s="19"/>
    </row>
    <row r="216" spans="1:21" ht="15.75" thickBot="1">
      <c r="B216" s="61"/>
      <c r="C216" s="1"/>
      <c r="D216" s="1"/>
      <c r="E216" s="109" t="s">
        <v>279</v>
      </c>
      <c r="F216" s="125"/>
      <c r="G216" s="110"/>
      <c r="H216" s="111"/>
      <c r="I216" s="112"/>
      <c r="J216" s="113">
        <f>SUM(J199:J215)</f>
        <v>18300</v>
      </c>
      <c r="K216" s="113">
        <f>SUM(K199:K215)</f>
        <v>0</v>
      </c>
      <c r="L216" s="114"/>
      <c r="M216" s="68">
        <f t="shared" ref="M216:R216" si="25">SUM(M199:M215)</f>
        <v>7</v>
      </c>
      <c r="N216" s="137">
        <f t="shared" si="25"/>
        <v>500</v>
      </c>
      <c r="O216" s="137">
        <f t="shared" si="25"/>
        <v>17793</v>
      </c>
      <c r="P216" s="137">
        <f t="shared" si="25"/>
        <v>357</v>
      </c>
      <c r="Q216" s="137">
        <f t="shared" si="25"/>
        <v>9048.5999999999985</v>
      </c>
      <c r="R216" s="137">
        <f t="shared" si="25"/>
        <v>8887.4</v>
      </c>
      <c r="S216" s="18"/>
      <c r="T216" s="52"/>
      <c r="U216" s="19"/>
    </row>
    <row r="217" spans="1:21" ht="15.75" thickTop="1">
      <c r="B217" s="61"/>
      <c r="C217" s="1"/>
      <c r="D217" s="1"/>
      <c r="E217" s="18"/>
      <c r="F217" s="128"/>
      <c r="G217" s="4"/>
      <c r="H217" s="58"/>
      <c r="I217" s="101"/>
      <c r="J217" s="18"/>
      <c r="K217" s="18"/>
      <c r="L217" s="66"/>
      <c r="M217" s="14"/>
      <c r="N217" s="135"/>
      <c r="O217" s="135"/>
      <c r="P217" s="135"/>
      <c r="Q217" s="135"/>
      <c r="R217" s="135"/>
      <c r="S217" s="18"/>
      <c r="T217" s="52"/>
      <c r="U217" s="19"/>
    </row>
    <row r="218" spans="1:21">
      <c r="B218" s="35"/>
      <c r="C218" s="1"/>
      <c r="D218" s="1"/>
      <c r="E218" s="36" t="s">
        <v>46</v>
      </c>
      <c r="F218" s="117"/>
      <c r="H218" s="14"/>
      <c r="I218" s="18"/>
      <c r="J218" s="18"/>
      <c r="K218" s="18"/>
      <c r="M218" s="14"/>
      <c r="N218" s="135"/>
      <c r="O218" s="135"/>
      <c r="P218" s="135"/>
      <c r="Q218" s="135"/>
      <c r="R218" s="135"/>
      <c r="S218" s="18"/>
      <c r="T218" s="52"/>
      <c r="U218" s="19"/>
    </row>
    <row r="219" spans="1:21">
      <c r="B219" s="95" t="s">
        <v>135</v>
      </c>
      <c r="C219" s="1">
        <v>500</v>
      </c>
      <c r="D219" s="94" t="s">
        <v>136</v>
      </c>
      <c r="E219" s="35"/>
      <c r="F219" s="130" t="s">
        <v>137</v>
      </c>
      <c r="G219" s="64"/>
      <c r="H219" s="58" t="s">
        <v>101</v>
      </c>
      <c r="I219" s="92" t="s">
        <v>139</v>
      </c>
      <c r="J219" s="18"/>
      <c r="K219" s="18">
        <f>266.7-15.9</f>
        <v>250.79999999999998</v>
      </c>
      <c r="L219" s="7" t="s">
        <v>47</v>
      </c>
      <c r="M219" s="14"/>
      <c r="N219" s="135">
        <f>ROUND(J219+K219-M219-O219,1)</f>
        <v>68.3</v>
      </c>
      <c r="O219" s="135">
        <v>182.5</v>
      </c>
      <c r="P219" s="135">
        <v>0.4</v>
      </c>
      <c r="Q219" s="135">
        <v>182.1</v>
      </c>
      <c r="R219" s="135">
        <f>N219+O219-P219-Q219</f>
        <v>68.300000000000011</v>
      </c>
      <c r="S219" s="18"/>
      <c r="T219" s="52" t="s">
        <v>288</v>
      </c>
      <c r="U219" s="19"/>
    </row>
    <row r="220" spans="1:21">
      <c r="B220" s="61" t="s">
        <v>263</v>
      </c>
      <c r="C220" s="1">
        <v>500</v>
      </c>
      <c r="D220" s="94" t="s">
        <v>286</v>
      </c>
      <c r="E220" s="18"/>
      <c r="F220" s="120" t="s">
        <v>289</v>
      </c>
      <c r="G220" s="4"/>
      <c r="H220" s="58" t="s">
        <v>264</v>
      </c>
      <c r="I220" s="101" t="s">
        <v>287</v>
      </c>
      <c r="J220" s="18"/>
      <c r="K220" s="18">
        <v>921.7</v>
      </c>
      <c r="L220" s="7" t="s">
        <v>47</v>
      </c>
      <c r="M220" s="14"/>
      <c r="N220" s="135">
        <f>ROUND(J220+K220-M220-O220,1)</f>
        <v>0</v>
      </c>
      <c r="O220" s="135">
        <v>921.7</v>
      </c>
      <c r="P220" s="135">
        <v>293.7</v>
      </c>
      <c r="Q220" s="135">
        <v>374.9</v>
      </c>
      <c r="R220" s="135">
        <f>N220+O220-P220-Q220</f>
        <v>253.10000000000002</v>
      </c>
      <c r="S220" s="18"/>
      <c r="T220" s="52" t="s">
        <v>288</v>
      </c>
      <c r="U220" s="19"/>
    </row>
    <row r="221" spans="1:21">
      <c r="A221" t="s">
        <v>7</v>
      </c>
      <c r="B221" s="49" t="s">
        <v>28</v>
      </c>
      <c r="C221" s="1">
        <v>500</v>
      </c>
      <c r="D221" s="1">
        <v>856</v>
      </c>
      <c r="E221" s="79"/>
      <c r="F221" s="121" t="s">
        <v>65</v>
      </c>
      <c r="G221" s="80"/>
      <c r="H221" s="81" t="s">
        <v>74</v>
      </c>
      <c r="I221" s="88" t="s">
        <v>192</v>
      </c>
      <c r="J221" s="83">
        <v>2000</v>
      </c>
      <c r="K221" s="83">
        <v>100</v>
      </c>
      <c r="L221" s="89" t="s">
        <v>140</v>
      </c>
      <c r="M221" s="85">
        <v>1.5</v>
      </c>
      <c r="N221" s="136">
        <f t="shared" ref="N221:N226" si="26">ROUND(J221+K221-M221-O221,1)</f>
        <v>0</v>
      </c>
      <c r="O221" s="136">
        <v>2098.5</v>
      </c>
      <c r="P221" s="136">
        <v>0</v>
      </c>
      <c r="Q221" s="136">
        <v>2098.5</v>
      </c>
      <c r="R221" s="136">
        <f t="shared" ref="R221:R226" si="27">ROUND(+N221+O221-P221-Q221,1)</f>
        <v>0</v>
      </c>
      <c r="S221" s="18"/>
      <c r="T221" s="52"/>
      <c r="U221" s="19"/>
    </row>
    <row r="222" spans="1:21">
      <c r="A222" t="s">
        <v>7</v>
      </c>
      <c r="B222" s="49" t="s">
        <v>28</v>
      </c>
      <c r="C222" s="1">
        <v>500</v>
      </c>
      <c r="D222" s="1">
        <v>857</v>
      </c>
      <c r="E222" s="79"/>
      <c r="F222" s="121" t="s">
        <v>76</v>
      </c>
      <c r="G222" s="80"/>
      <c r="H222" s="81" t="s">
        <v>74</v>
      </c>
      <c r="I222" s="88" t="s">
        <v>192</v>
      </c>
      <c r="J222" s="83">
        <v>3250</v>
      </c>
      <c r="K222" s="83">
        <v>-15</v>
      </c>
      <c r="L222" s="84" t="s">
        <v>108</v>
      </c>
      <c r="M222" s="85"/>
      <c r="N222" s="136">
        <f t="shared" si="26"/>
        <v>0</v>
      </c>
      <c r="O222" s="136">
        <v>3235</v>
      </c>
      <c r="P222" s="136">
        <v>0</v>
      </c>
      <c r="Q222" s="136">
        <v>3235</v>
      </c>
      <c r="R222" s="136">
        <f t="shared" si="27"/>
        <v>0</v>
      </c>
      <c r="S222" s="18"/>
      <c r="T222" s="52"/>
      <c r="U222" s="19"/>
    </row>
    <row r="223" spans="1:21">
      <c r="A223" t="s">
        <v>7</v>
      </c>
      <c r="B223" s="49" t="s">
        <v>28</v>
      </c>
      <c r="C223" s="1">
        <v>500</v>
      </c>
      <c r="D223" s="1">
        <v>858</v>
      </c>
      <c r="E223" s="79"/>
      <c r="F223" s="127" t="s">
        <v>48</v>
      </c>
      <c r="G223" s="80"/>
      <c r="H223" s="81" t="s">
        <v>74</v>
      </c>
      <c r="I223" s="88" t="s">
        <v>192</v>
      </c>
      <c r="J223" s="83">
        <v>2000</v>
      </c>
      <c r="K223" s="83"/>
      <c r="L223" s="87"/>
      <c r="M223" s="85"/>
      <c r="N223" s="136">
        <f t="shared" si="26"/>
        <v>0</v>
      </c>
      <c r="O223" s="136">
        <v>2000</v>
      </c>
      <c r="P223" s="136">
        <v>0</v>
      </c>
      <c r="Q223" s="136">
        <v>2000</v>
      </c>
      <c r="R223" s="136">
        <f t="shared" si="27"/>
        <v>0</v>
      </c>
      <c r="S223" s="18"/>
      <c r="T223" s="52"/>
      <c r="U223" s="19"/>
    </row>
    <row r="224" spans="1:21">
      <c r="A224" t="s">
        <v>6</v>
      </c>
      <c r="B224" s="49" t="s">
        <v>28</v>
      </c>
      <c r="C224" s="1">
        <v>500</v>
      </c>
      <c r="D224" s="1">
        <v>859</v>
      </c>
      <c r="E224" s="79"/>
      <c r="F224" s="121" t="s">
        <v>66</v>
      </c>
      <c r="G224" s="80"/>
      <c r="H224" s="81" t="s">
        <v>74</v>
      </c>
      <c r="I224" s="88" t="s">
        <v>192</v>
      </c>
      <c r="J224" s="83">
        <v>1500</v>
      </c>
      <c r="K224" s="83"/>
      <c r="L224" s="87"/>
      <c r="M224" s="85"/>
      <c r="N224" s="136">
        <f t="shared" si="26"/>
        <v>0</v>
      </c>
      <c r="O224" s="136">
        <v>1500</v>
      </c>
      <c r="P224" s="136">
        <v>0</v>
      </c>
      <c r="Q224" s="136">
        <v>1500</v>
      </c>
      <c r="R224" s="136">
        <f t="shared" si="27"/>
        <v>0</v>
      </c>
      <c r="S224" s="18"/>
      <c r="T224" s="52"/>
      <c r="U224" s="19"/>
    </row>
    <row r="225" spans="1:21">
      <c r="A225" t="s">
        <v>5</v>
      </c>
      <c r="B225" s="49" t="s">
        <v>28</v>
      </c>
      <c r="C225" s="1">
        <v>500</v>
      </c>
      <c r="D225" s="1">
        <v>860</v>
      </c>
      <c r="E225" s="79"/>
      <c r="F225" s="127" t="s">
        <v>49</v>
      </c>
      <c r="G225" s="80"/>
      <c r="H225" s="81" t="s">
        <v>74</v>
      </c>
      <c r="I225" s="88" t="s">
        <v>194</v>
      </c>
      <c r="J225" s="83"/>
      <c r="K225" s="83">
        <f>63.2+110+37.4</f>
        <v>210.6</v>
      </c>
      <c r="L225" s="84" t="s">
        <v>107</v>
      </c>
      <c r="M225" s="85"/>
      <c r="N225" s="136">
        <f t="shared" si="26"/>
        <v>0</v>
      </c>
      <c r="O225" s="136">
        <v>210.6</v>
      </c>
      <c r="P225" s="136">
        <v>0</v>
      </c>
      <c r="Q225" s="136">
        <v>210.6</v>
      </c>
      <c r="R225" s="136">
        <f t="shared" si="27"/>
        <v>0</v>
      </c>
      <c r="S225" s="18"/>
      <c r="T225" s="52"/>
      <c r="U225" s="19"/>
    </row>
    <row r="226" spans="1:21">
      <c r="A226" t="s">
        <v>6</v>
      </c>
      <c r="B226" s="65" t="s">
        <v>77</v>
      </c>
      <c r="C226" s="1">
        <v>500</v>
      </c>
      <c r="D226" s="1">
        <v>861</v>
      </c>
      <c r="E226" s="79"/>
      <c r="F226" s="121" t="s">
        <v>91</v>
      </c>
      <c r="G226" s="80"/>
      <c r="H226" s="81" t="s">
        <v>129</v>
      </c>
      <c r="I226" s="93" t="s">
        <v>99</v>
      </c>
      <c r="J226" s="83">
        <v>2000</v>
      </c>
      <c r="K226" s="83"/>
      <c r="L226" s="89" t="s">
        <v>50</v>
      </c>
      <c r="M226" s="85"/>
      <c r="N226" s="136">
        <f t="shared" si="26"/>
        <v>0</v>
      </c>
      <c r="O226" s="136">
        <v>2000</v>
      </c>
      <c r="P226" s="136">
        <v>0</v>
      </c>
      <c r="Q226" s="136">
        <v>2000</v>
      </c>
      <c r="R226" s="136">
        <f t="shared" si="27"/>
        <v>0</v>
      </c>
      <c r="S226" s="18"/>
      <c r="T226" s="52"/>
      <c r="U226" s="19"/>
    </row>
    <row r="227" spans="1:21">
      <c r="A227" t="s">
        <v>7</v>
      </c>
      <c r="B227" s="65" t="s">
        <v>77</v>
      </c>
      <c r="C227" s="1">
        <v>500</v>
      </c>
      <c r="D227" s="1">
        <v>862</v>
      </c>
      <c r="E227" s="79"/>
      <c r="F227" s="127" t="s">
        <v>92</v>
      </c>
      <c r="G227" s="80"/>
      <c r="H227" s="102" t="s">
        <v>98</v>
      </c>
      <c r="I227" s="88" t="s">
        <v>81</v>
      </c>
      <c r="J227" s="83">
        <v>2600</v>
      </c>
      <c r="K227" s="83">
        <v>68.8</v>
      </c>
      <c r="L227" s="84" t="s">
        <v>257</v>
      </c>
      <c r="M227" s="85">
        <f>0.6+6.3+0.8</f>
        <v>7.6999999999999993</v>
      </c>
      <c r="N227" s="136">
        <f t="shared" ref="N227:N232" si="28">ROUND(J227+K227-M227-O227,1)</f>
        <v>0</v>
      </c>
      <c r="O227" s="136">
        <v>2661.1</v>
      </c>
      <c r="P227" s="136"/>
      <c r="Q227" s="136">
        <v>2661.1</v>
      </c>
      <c r="R227" s="136">
        <f t="shared" ref="R227:R232" si="29">ROUND(+N227+O227-P227-Q227,1)</f>
        <v>0</v>
      </c>
      <c r="S227" s="18"/>
      <c r="T227" s="55"/>
      <c r="U227" s="19"/>
    </row>
    <row r="228" spans="1:21">
      <c r="A228" t="s">
        <v>7</v>
      </c>
      <c r="B228" s="65" t="s">
        <v>77</v>
      </c>
      <c r="C228" s="1">
        <v>500</v>
      </c>
      <c r="D228" s="1">
        <v>863</v>
      </c>
      <c r="E228" s="79"/>
      <c r="F228" s="127" t="s">
        <v>93</v>
      </c>
      <c r="G228" s="80"/>
      <c r="H228" s="81" t="s">
        <v>101</v>
      </c>
      <c r="I228" s="88" t="s">
        <v>81</v>
      </c>
      <c r="J228" s="83">
        <v>1000</v>
      </c>
      <c r="K228" s="83"/>
      <c r="L228" s="84"/>
      <c r="M228" s="85"/>
      <c r="N228" s="136">
        <f t="shared" si="28"/>
        <v>0</v>
      </c>
      <c r="O228" s="136">
        <v>1000</v>
      </c>
      <c r="P228" s="136">
        <v>0</v>
      </c>
      <c r="Q228" s="136">
        <v>1000</v>
      </c>
      <c r="R228" s="136">
        <f t="shared" si="29"/>
        <v>0</v>
      </c>
      <c r="S228" s="18"/>
      <c r="T228" s="52"/>
      <c r="U228" s="19"/>
    </row>
    <row r="229" spans="1:21">
      <c r="A229" t="s">
        <v>7</v>
      </c>
      <c r="B229" s="65" t="s">
        <v>77</v>
      </c>
      <c r="C229" s="1">
        <v>500</v>
      </c>
      <c r="D229" s="1">
        <v>864</v>
      </c>
      <c r="E229" s="79"/>
      <c r="F229" s="127" t="s">
        <v>94</v>
      </c>
      <c r="G229" s="80"/>
      <c r="H229" s="81" t="s">
        <v>101</v>
      </c>
      <c r="I229" s="88" t="s">
        <v>81</v>
      </c>
      <c r="J229" s="83">
        <v>1500</v>
      </c>
      <c r="K229" s="83">
        <v>-8.8000000000000007</v>
      </c>
      <c r="L229" s="84" t="s">
        <v>257</v>
      </c>
      <c r="M229" s="85"/>
      <c r="N229" s="136">
        <f t="shared" si="28"/>
        <v>0</v>
      </c>
      <c r="O229" s="136">
        <v>1491.2</v>
      </c>
      <c r="P229" s="136">
        <v>0</v>
      </c>
      <c r="Q229" s="136">
        <v>1491.2</v>
      </c>
      <c r="R229" s="136">
        <f t="shared" si="29"/>
        <v>0</v>
      </c>
      <c r="S229" s="18"/>
      <c r="T229" s="52"/>
      <c r="U229" s="19"/>
    </row>
    <row r="230" spans="1:21">
      <c r="A230" t="s">
        <v>7</v>
      </c>
      <c r="B230" s="65" t="s">
        <v>77</v>
      </c>
      <c r="C230" s="1">
        <v>500</v>
      </c>
      <c r="D230" s="1">
        <v>865</v>
      </c>
      <c r="E230" s="79"/>
      <c r="F230" s="127" t="s">
        <v>95</v>
      </c>
      <c r="G230" s="80"/>
      <c r="H230" s="102" t="s">
        <v>98</v>
      </c>
      <c r="I230" s="88" t="s">
        <v>81</v>
      </c>
      <c r="J230" s="83">
        <v>500</v>
      </c>
      <c r="K230" s="83"/>
      <c r="L230" s="84"/>
      <c r="M230" s="85"/>
      <c r="N230" s="136">
        <f t="shared" si="28"/>
        <v>0</v>
      </c>
      <c r="O230" s="136">
        <v>500</v>
      </c>
      <c r="P230" s="136">
        <v>0</v>
      </c>
      <c r="Q230" s="136">
        <v>500</v>
      </c>
      <c r="R230" s="136">
        <f t="shared" si="29"/>
        <v>0</v>
      </c>
      <c r="S230" s="18"/>
      <c r="T230" s="52"/>
      <c r="U230" s="19"/>
    </row>
    <row r="231" spans="1:21">
      <c r="A231" t="s">
        <v>5</v>
      </c>
      <c r="B231" s="65" t="s">
        <v>77</v>
      </c>
      <c r="C231" s="1">
        <v>500</v>
      </c>
      <c r="D231" s="1">
        <v>866</v>
      </c>
      <c r="E231" s="79"/>
      <c r="F231" s="127" t="s">
        <v>100</v>
      </c>
      <c r="G231" s="80"/>
      <c r="H231" s="81" t="s">
        <v>101</v>
      </c>
      <c r="I231" s="93" t="s">
        <v>102</v>
      </c>
      <c r="J231" s="83"/>
      <c r="K231" s="83">
        <f>21.9+6.7</f>
        <v>28.599999999999998</v>
      </c>
      <c r="L231" s="84" t="s">
        <v>107</v>
      </c>
      <c r="M231" s="85"/>
      <c r="N231" s="136">
        <f t="shared" si="28"/>
        <v>0</v>
      </c>
      <c r="O231" s="136">
        <v>28.6</v>
      </c>
      <c r="P231" s="136">
        <v>0</v>
      </c>
      <c r="Q231" s="136">
        <v>28.6</v>
      </c>
      <c r="R231" s="136">
        <f t="shared" si="29"/>
        <v>0</v>
      </c>
      <c r="S231" s="18"/>
      <c r="T231" s="52"/>
      <c r="U231" s="19"/>
    </row>
    <row r="232" spans="1:21">
      <c r="A232" t="s">
        <v>5</v>
      </c>
      <c r="B232" s="65" t="s">
        <v>30</v>
      </c>
      <c r="C232" s="1">
        <v>500</v>
      </c>
      <c r="D232" s="1">
        <v>867</v>
      </c>
      <c r="E232" s="79"/>
      <c r="F232" s="127" t="s">
        <v>111</v>
      </c>
      <c r="G232" s="80"/>
      <c r="H232" s="81" t="s">
        <v>101</v>
      </c>
      <c r="I232" s="88" t="s">
        <v>112</v>
      </c>
      <c r="J232" s="83"/>
      <c r="K232" s="83">
        <f>125-31.5+38-31.1</f>
        <v>100.4</v>
      </c>
      <c r="L232" s="84" t="s">
        <v>107</v>
      </c>
      <c r="M232" s="85"/>
      <c r="N232" s="136">
        <f t="shared" si="28"/>
        <v>0</v>
      </c>
      <c r="O232" s="136">
        <v>100.4</v>
      </c>
      <c r="P232" s="136">
        <v>0</v>
      </c>
      <c r="Q232" s="136">
        <v>100.4</v>
      </c>
      <c r="R232" s="136">
        <f t="shared" si="29"/>
        <v>0</v>
      </c>
      <c r="S232" s="18"/>
      <c r="T232" s="52"/>
      <c r="U232" s="19"/>
    </row>
    <row r="233" spans="1:21">
      <c r="A233" t="s">
        <v>6</v>
      </c>
      <c r="B233" s="61" t="s">
        <v>141</v>
      </c>
      <c r="C233" s="1">
        <v>500</v>
      </c>
      <c r="D233" s="1">
        <v>868</v>
      </c>
      <c r="E233" s="18"/>
      <c r="F233" s="120" t="s">
        <v>188</v>
      </c>
      <c r="G233" s="4"/>
      <c r="H233" s="58" t="s">
        <v>201</v>
      </c>
      <c r="I233" s="101" t="s">
        <v>143</v>
      </c>
      <c r="J233" s="18">
        <v>500</v>
      </c>
      <c r="K233" s="18"/>
      <c r="M233" s="14"/>
      <c r="N233" s="135">
        <f t="shared" ref="N233:N240" si="30">J233+K233-M233-O233</f>
        <v>0</v>
      </c>
      <c r="O233" s="135">
        <v>500</v>
      </c>
      <c r="P233" s="135">
        <v>2</v>
      </c>
      <c r="Q233" s="135">
        <v>479.7</v>
      </c>
      <c r="R233" s="135">
        <f t="shared" ref="R233:R240" si="31">N233+O233-P233-Q233</f>
        <v>18.300000000000011</v>
      </c>
      <c r="S233" s="18"/>
      <c r="T233" s="52"/>
      <c r="U233" s="19"/>
    </row>
    <row r="234" spans="1:21">
      <c r="A234" t="s">
        <v>7</v>
      </c>
      <c r="B234" s="61" t="s">
        <v>141</v>
      </c>
      <c r="C234" s="1">
        <v>500</v>
      </c>
      <c r="D234" s="1">
        <v>869</v>
      </c>
      <c r="E234" s="18"/>
      <c r="F234" s="120" t="s">
        <v>189</v>
      </c>
      <c r="G234" s="4"/>
      <c r="H234" s="58" t="s">
        <v>201</v>
      </c>
      <c r="I234" s="101" t="s">
        <v>143</v>
      </c>
      <c r="J234" s="18">
        <v>2000</v>
      </c>
      <c r="K234" s="18"/>
      <c r="M234" s="14"/>
      <c r="N234" s="135">
        <f t="shared" si="30"/>
        <v>0</v>
      </c>
      <c r="O234" s="135">
        <v>2000</v>
      </c>
      <c r="P234" s="135">
        <v>42.3</v>
      </c>
      <c r="Q234" s="135">
        <v>1957.5</v>
      </c>
      <c r="R234" s="135">
        <f t="shared" si="31"/>
        <v>0.20000000000004547</v>
      </c>
      <c r="S234" s="18"/>
      <c r="T234" s="52"/>
      <c r="U234" s="19"/>
    </row>
    <row r="235" spans="1:21">
      <c r="A235" t="s">
        <v>7</v>
      </c>
      <c r="B235" s="61" t="s">
        <v>141</v>
      </c>
      <c r="C235" s="1">
        <v>500</v>
      </c>
      <c r="D235" s="1">
        <v>870</v>
      </c>
      <c r="E235" s="18"/>
      <c r="F235" s="120" t="s">
        <v>190</v>
      </c>
      <c r="G235" s="4"/>
      <c r="H235" s="58" t="s">
        <v>201</v>
      </c>
      <c r="I235" s="101" t="s">
        <v>143</v>
      </c>
      <c r="J235" s="18">
        <v>300</v>
      </c>
      <c r="K235" s="18"/>
      <c r="M235" s="14"/>
      <c r="N235" s="135">
        <f t="shared" si="30"/>
        <v>235</v>
      </c>
      <c r="O235" s="135">
        <v>65</v>
      </c>
      <c r="P235" s="135">
        <v>33.9</v>
      </c>
      <c r="Q235" s="135">
        <v>2.9</v>
      </c>
      <c r="R235" s="135">
        <f t="shared" si="31"/>
        <v>263.20000000000005</v>
      </c>
      <c r="S235" s="18"/>
      <c r="T235" s="52"/>
      <c r="U235" s="19"/>
    </row>
    <row r="236" spans="1:21">
      <c r="A236" t="s">
        <v>7</v>
      </c>
      <c r="B236" s="61" t="s">
        <v>203</v>
      </c>
      <c r="C236" s="1">
        <v>500</v>
      </c>
      <c r="D236" s="1">
        <v>871</v>
      </c>
      <c r="E236" s="18"/>
      <c r="F236" s="120" t="s">
        <v>250</v>
      </c>
      <c r="G236" s="4"/>
      <c r="H236" s="58" t="s">
        <v>201</v>
      </c>
      <c r="I236" s="101" t="s">
        <v>202</v>
      </c>
      <c r="J236" s="18">
        <v>2000</v>
      </c>
      <c r="K236" s="18"/>
      <c r="M236" s="14"/>
      <c r="N236" s="135">
        <f t="shared" si="30"/>
        <v>0</v>
      </c>
      <c r="O236" s="135">
        <v>2000</v>
      </c>
      <c r="P236" s="135">
        <v>88.6</v>
      </c>
      <c r="Q236" s="135">
        <v>1309.0999999999999</v>
      </c>
      <c r="R236" s="135">
        <f t="shared" si="31"/>
        <v>602.30000000000018</v>
      </c>
      <c r="S236" s="18"/>
      <c r="T236" s="52"/>
      <c r="U236" s="19"/>
    </row>
    <row r="237" spans="1:21">
      <c r="A237" t="s">
        <v>6</v>
      </c>
      <c r="B237" s="61" t="s">
        <v>203</v>
      </c>
      <c r="C237" s="1">
        <v>500</v>
      </c>
      <c r="D237" s="1">
        <v>872</v>
      </c>
      <c r="E237" s="18"/>
      <c r="F237" s="120" t="s">
        <v>251</v>
      </c>
      <c r="G237" s="4"/>
      <c r="H237" s="58" t="s">
        <v>201</v>
      </c>
      <c r="I237" s="101" t="s">
        <v>202</v>
      </c>
      <c r="J237" s="18">
        <v>500</v>
      </c>
      <c r="K237" s="18"/>
      <c r="M237" s="14"/>
      <c r="N237" s="135">
        <f t="shared" si="30"/>
        <v>0</v>
      </c>
      <c r="O237" s="135">
        <v>500</v>
      </c>
      <c r="P237" s="135">
        <v>0</v>
      </c>
      <c r="Q237" s="135">
        <v>150</v>
      </c>
      <c r="R237" s="135">
        <f t="shared" si="31"/>
        <v>350</v>
      </c>
      <c r="S237" s="18"/>
      <c r="T237" s="52"/>
      <c r="U237" s="19"/>
    </row>
    <row r="238" spans="1:21">
      <c r="A238" t="s">
        <v>5</v>
      </c>
      <c r="B238" s="61" t="s">
        <v>141</v>
      </c>
      <c r="C238" s="1">
        <v>500</v>
      </c>
      <c r="D238" s="1">
        <v>873</v>
      </c>
      <c r="E238" s="18"/>
      <c r="F238" s="120" t="s">
        <v>255</v>
      </c>
      <c r="G238" s="4"/>
      <c r="H238" s="58" t="s">
        <v>201</v>
      </c>
      <c r="I238" s="101" t="s">
        <v>254</v>
      </c>
      <c r="J238" s="18"/>
      <c r="K238" s="18">
        <f>75+10+175</f>
        <v>260</v>
      </c>
      <c r="L238" s="7" t="s">
        <v>107</v>
      </c>
      <c r="M238" s="14"/>
      <c r="N238" s="135">
        <f t="shared" si="30"/>
        <v>0</v>
      </c>
      <c r="O238" s="135">
        <v>260</v>
      </c>
      <c r="P238" s="135">
        <v>25.8</v>
      </c>
      <c r="Q238" s="135">
        <v>175.2</v>
      </c>
      <c r="R238" s="135">
        <f t="shared" si="31"/>
        <v>59</v>
      </c>
      <c r="S238" s="18"/>
      <c r="T238" s="52" t="s">
        <v>45</v>
      </c>
      <c r="U238" s="19"/>
    </row>
    <row r="239" spans="1:21">
      <c r="A239" t="s">
        <v>8</v>
      </c>
      <c r="B239" s="61" t="s">
        <v>263</v>
      </c>
      <c r="C239" s="1">
        <v>500</v>
      </c>
      <c r="D239" s="1">
        <v>874</v>
      </c>
      <c r="E239" s="18"/>
      <c r="F239" s="120" t="s">
        <v>266</v>
      </c>
      <c r="G239" s="4"/>
      <c r="H239" s="58" t="s">
        <v>264</v>
      </c>
      <c r="I239" s="101" t="s">
        <v>285</v>
      </c>
      <c r="J239" s="18">
        <v>4200</v>
      </c>
      <c r="K239" s="18"/>
      <c r="L239" s="7"/>
      <c r="M239" s="14"/>
      <c r="N239" s="135">
        <f t="shared" si="30"/>
        <v>0</v>
      </c>
      <c r="O239" s="135">
        <v>4200</v>
      </c>
      <c r="P239" s="135">
        <v>407.8</v>
      </c>
      <c r="Q239" s="135">
        <v>945.9</v>
      </c>
      <c r="R239" s="135">
        <f t="shared" si="31"/>
        <v>2846.2999999999997</v>
      </c>
      <c r="S239" s="18"/>
      <c r="T239" s="53"/>
      <c r="U239" s="19"/>
    </row>
    <row r="240" spans="1:21">
      <c r="A240" t="s">
        <v>7</v>
      </c>
      <c r="B240" s="61" t="s">
        <v>263</v>
      </c>
      <c r="C240" s="1">
        <v>500</v>
      </c>
      <c r="D240" s="1">
        <v>875</v>
      </c>
      <c r="E240" s="18"/>
      <c r="F240" s="118" t="s">
        <v>343</v>
      </c>
      <c r="G240" s="4"/>
      <c r="H240" s="58" t="s">
        <v>295</v>
      </c>
      <c r="I240" s="101" t="s">
        <v>296</v>
      </c>
      <c r="J240" s="18">
        <v>1000</v>
      </c>
      <c r="K240" s="18"/>
      <c r="L240" s="7"/>
      <c r="M240" s="14"/>
      <c r="N240" s="135">
        <f t="shared" si="30"/>
        <v>0</v>
      </c>
      <c r="O240" s="135">
        <v>1000</v>
      </c>
      <c r="P240" s="135">
        <v>461</v>
      </c>
      <c r="Q240" s="135">
        <v>9.4</v>
      </c>
      <c r="R240" s="135">
        <f t="shared" si="31"/>
        <v>529.6</v>
      </c>
      <c r="S240" s="18"/>
      <c r="T240" s="53"/>
      <c r="U240" s="19"/>
    </row>
    <row r="241" spans="1:21">
      <c r="B241" s="61"/>
      <c r="C241" s="1"/>
      <c r="D241" s="1"/>
      <c r="E241" s="18"/>
      <c r="F241" s="120"/>
      <c r="G241" s="4"/>
      <c r="H241" s="58"/>
      <c r="I241" s="101"/>
      <c r="J241" s="18"/>
      <c r="K241" s="18"/>
      <c r="L241" s="7"/>
      <c r="M241" s="14"/>
      <c r="N241" s="135"/>
      <c r="O241" s="135"/>
      <c r="P241" s="135"/>
      <c r="Q241" s="135"/>
      <c r="R241" s="135"/>
      <c r="S241" s="18"/>
      <c r="T241" s="53"/>
      <c r="U241" s="19"/>
    </row>
    <row r="242" spans="1:21">
      <c r="B242" s="38"/>
      <c r="C242" s="1"/>
      <c r="D242" s="1"/>
      <c r="E242" s="59" t="s">
        <v>280</v>
      </c>
      <c r="F242" s="120"/>
      <c r="G242" s="4"/>
      <c r="H242" s="14"/>
      <c r="I242" s="18"/>
      <c r="J242" s="18"/>
      <c r="K242" s="18"/>
      <c r="M242" s="14"/>
      <c r="N242" s="135"/>
      <c r="O242" s="135"/>
      <c r="P242" s="135"/>
      <c r="Q242" s="135"/>
      <c r="R242" s="135"/>
      <c r="S242" s="18"/>
      <c r="T242" s="53"/>
      <c r="U242" s="19"/>
    </row>
    <row r="243" spans="1:21">
      <c r="A243" t="s">
        <v>6</v>
      </c>
      <c r="B243" s="49" t="s">
        <v>28</v>
      </c>
      <c r="C243" s="1">
        <v>500</v>
      </c>
      <c r="D243" s="1">
        <v>930</v>
      </c>
      <c r="E243" s="79"/>
      <c r="F243" s="123" t="s">
        <v>67</v>
      </c>
      <c r="G243" s="80"/>
      <c r="H243" s="81" t="s">
        <v>74</v>
      </c>
      <c r="I243" s="88" t="s">
        <v>29</v>
      </c>
      <c r="J243" s="83">
        <v>500</v>
      </c>
      <c r="K243" s="83"/>
      <c r="L243" s="87"/>
      <c r="M243" s="85"/>
      <c r="N243" s="136">
        <f>ROUND(J243+K243-M243-O243,1)</f>
        <v>0</v>
      </c>
      <c r="O243" s="136">
        <v>500</v>
      </c>
      <c r="P243" s="136">
        <v>0</v>
      </c>
      <c r="Q243" s="136">
        <v>500</v>
      </c>
      <c r="R243" s="136">
        <f t="shared" ref="R243:R248" si="32">N243+O243-P243-Q243</f>
        <v>0</v>
      </c>
      <c r="S243" s="18"/>
      <c r="T243" s="53"/>
      <c r="U243" s="19"/>
    </row>
    <row r="244" spans="1:21">
      <c r="A244" t="s">
        <v>6</v>
      </c>
      <c r="B244" s="49" t="s">
        <v>28</v>
      </c>
      <c r="C244" s="1">
        <v>500</v>
      </c>
      <c r="D244" s="1">
        <v>931</v>
      </c>
      <c r="E244" s="79"/>
      <c r="F244" s="121" t="s">
        <v>68</v>
      </c>
      <c r="G244" s="80"/>
      <c r="H244" s="81" t="s">
        <v>74</v>
      </c>
      <c r="I244" s="88" t="s">
        <v>192</v>
      </c>
      <c r="J244" s="83">
        <v>5600</v>
      </c>
      <c r="K244" s="83"/>
      <c r="L244" s="87"/>
      <c r="M244" s="85"/>
      <c r="N244" s="136">
        <f>ROUND(J244+K244-M244-O244,1)</f>
        <v>0</v>
      </c>
      <c r="O244" s="136">
        <v>5600</v>
      </c>
      <c r="P244" s="136">
        <v>0</v>
      </c>
      <c r="Q244" s="136">
        <v>5600</v>
      </c>
      <c r="R244" s="136">
        <f t="shared" si="32"/>
        <v>0</v>
      </c>
      <c r="S244" s="18"/>
      <c r="T244" s="53"/>
      <c r="U244" s="19"/>
    </row>
    <row r="245" spans="1:21">
      <c r="A245" t="s">
        <v>6</v>
      </c>
      <c r="B245" s="49" t="s">
        <v>28</v>
      </c>
      <c r="C245" s="1">
        <v>500</v>
      </c>
      <c r="D245" s="1">
        <v>932</v>
      </c>
      <c r="E245" s="79"/>
      <c r="F245" s="121" t="s">
        <v>69</v>
      </c>
      <c r="G245" s="80"/>
      <c r="H245" s="81" t="s">
        <v>74</v>
      </c>
      <c r="I245" s="88" t="s">
        <v>192</v>
      </c>
      <c r="J245" s="83">
        <v>16000</v>
      </c>
      <c r="K245" s="83"/>
      <c r="L245" s="87"/>
      <c r="M245" s="143"/>
      <c r="N245" s="136">
        <f>ROUND(J245+K245-M245-O245,1)</f>
        <v>0</v>
      </c>
      <c r="O245" s="136">
        <v>16000</v>
      </c>
      <c r="P245" s="136">
        <v>0</v>
      </c>
      <c r="Q245" s="136">
        <v>16000</v>
      </c>
      <c r="R245" s="136">
        <f t="shared" si="32"/>
        <v>0</v>
      </c>
      <c r="S245" s="18"/>
      <c r="T245" s="53"/>
      <c r="U245" s="19"/>
    </row>
    <row r="246" spans="1:21">
      <c r="A246" t="s">
        <v>6</v>
      </c>
      <c r="B246" s="49" t="s">
        <v>28</v>
      </c>
      <c r="C246" s="1">
        <v>500</v>
      </c>
      <c r="D246" s="1">
        <v>933</v>
      </c>
      <c r="E246" s="79"/>
      <c r="F246" s="121" t="s">
        <v>70</v>
      </c>
      <c r="G246" s="80"/>
      <c r="H246" s="81" t="s">
        <v>74</v>
      </c>
      <c r="I246" s="88" t="s">
        <v>192</v>
      </c>
      <c r="J246" s="83">
        <v>3000</v>
      </c>
      <c r="K246" s="83"/>
      <c r="L246" s="87"/>
      <c r="M246" s="143">
        <v>24.5</v>
      </c>
      <c r="N246" s="136">
        <f>ROUND(J246+K246-M246-O246,1)</f>
        <v>0</v>
      </c>
      <c r="O246" s="136">
        <v>2975.5</v>
      </c>
      <c r="P246" s="136">
        <v>0</v>
      </c>
      <c r="Q246" s="136">
        <v>2975.5</v>
      </c>
      <c r="R246" s="136">
        <f t="shared" si="32"/>
        <v>0</v>
      </c>
      <c r="S246" s="18"/>
      <c r="T246" s="53"/>
      <c r="U246" s="19"/>
    </row>
    <row r="247" spans="1:21">
      <c r="A247" t="s">
        <v>6</v>
      </c>
      <c r="B247" s="65" t="s">
        <v>77</v>
      </c>
      <c r="C247" s="1">
        <v>500</v>
      </c>
      <c r="D247" s="1">
        <v>934</v>
      </c>
      <c r="E247" s="79"/>
      <c r="F247" s="121" t="s">
        <v>96</v>
      </c>
      <c r="G247" s="80"/>
      <c r="H247" s="81" t="s">
        <v>101</v>
      </c>
      <c r="I247" s="88" t="s">
        <v>81</v>
      </c>
      <c r="J247" s="83">
        <v>6000</v>
      </c>
      <c r="K247" s="83"/>
      <c r="L247" s="87"/>
      <c r="M247" s="85">
        <v>11.7</v>
      </c>
      <c r="N247" s="136">
        <f>ROUND(J247+K247-M247-O247,1)</f>
        <v>0</v>
      </c>
      <c r="O247" s="136">
        <v>5988.3</v>
      </c>
      <c r="P247" s="136">
        <v>0</v>
      </c>
      <c r="Q247" s="136">
        <v>5988.3</v>
      </c>
      <c r="R247" s="136">
        <f t="shared" si="32"/>
        <v>0</v>
      </c>
      <c r="S247" s="18"/>
      <c r="T247" s="53"/>
      <c r="U247" s="19"/>
    </row>
    <row r="248" spans="1:21">
      <c r="A248" t="s">
        <v>6</v>
      </c>
      <c r="B248" s="61" t="s">
        <v>113</v>
      </c>
      <c r="C248" s="1">
        <v>500</v>
      </c>
      <c r="D248" s="1">
        <v>935</v>
      </c>
      <c r="E248" s="83"/>
      <c r="F248" s="127" t="s">
        <v>126</v>
      </c>
      <c r="G248" s="80"/>
      <c r="H248" s="81" t="s">
        <v>130</v>
      </c>
      <c r="I248" s="100" t="s">
        <v>117</v>
      </c>
      <c r="J248" s="83">
        <v>2700</v>
      </c>
      <c r="K248" s="83"/>
      <c r="L248" s="87"/>
      <c r="M248" s="143"/>
      <c r="N248" s="136">
        <f>J248+K248-M248-O248</f>
        <v>0</v>
      </c>
      <c r="O248" s="136">
        <v>2700</v>
      </c>
      <c r="P248" s="136">
        <v>0</v>
      </c>
      <c r="Q248" s="136">
        <v>2700</v>
      </c>
      <c r="R248" s="136">
        <f t="shared" si="32"/>
        <v>0</v>
      </c>
      <c r="S248" s="18"/>
      <c r="T248" s="53"/>
      <c r="U248" s="19"/>
    </row>
    <row r="249" spans="1:21">
      <c r="A249" t="s">
        <v>6</v>
      </c>
      <c r="B249" s="61" t="s">
        <v>141</v>
      </c>
      <c r="C249" s="1">
        <v>500</v>
      </c>
      <c r="D249" s="1">
        <v>936</v>
      </c>
      <c r="E249" s="18"/>
      <c r="F249" s="120" t="s">
        <v>191</v>
      </c>
      <c r="G249" s="4"/>
      <c r="H249" s="58" t="s">
        <v>201</v>
      </c>
      <c r="I249" s="101" t="s">
        <v>143</v>
      </c>
      <c r="J249" s="18">
        <v>1000</v>
      </c>
      <c r="K249" s="18"/>
      <c r="M249" s="103"/>
      <c r="N249" s="135">
        <f>J249+K249-M249-O249</f>
        <v>0</v>
      </c>
      <c r="O249" s="135">
        <v>1000</v>
      </c>
      <c r="P249" s="135">
        <v>0</v>
      </c>
      <c r="Q249" s="135">
        <v>1000</v>
      </c>
      <c r="R249" s="135">
        <f t="shared" ref="R249:R256" si="33">N249+O249-P249-Q249</f>
        <v>0</v>
      </c>
      <c r="S249" s="18"/>
      <c r="T249" s="53"/>
      <c r="U249" s="19"/>
    </row>
    <row r="250" spans="1:21">
      <c r="A250" t="s">
        <v>6</v>
      </c>
      <c r="B250" s="61" t="s">
        <v>203</v>
      </c>
      <c r="C250" s="1">
        <v>500</v>
      </c>
      <c r="D250" s="1">
        <v>937</v>
      </c>
      <c r="E250" s="35"/>
      <c r="F250" s="120" t="s">
        <v>252</v>
      </c>
      <c r="G250" s="4"/>
      <c r="H250" s="58" t="s">
        <v>201</v>
      </c>
      <c r="I250" s="101" t="s">
        <v>202</v>
      </c>
      <c r="J250" s="18">
        <v>2000</v>
      </c>
      <c r="K250" s="18"/>
      <c r="M250" s="103"/>
      <c r="N250" s="135">
        <f>ROUND(J250+K250-M250-O250,1)</f>
        <v>0</v>
      </c>
      <c r="O250" s="135">
        <v>2000</v>
      </c>
      <c r="P250" s="135">
        <v>43.7</v>
      </c>
      <c r="Q250" s="135">
        <v>1956.3</v>
      </c>
      <c r="R250" s="135">
        <f t="shared" si="33"/>
        <v>0</v>
      </c>
      <c r="S250" s="18"/>
      <c r="T250" s="53"/>
      <c r="U250" s="19"/>
    </row>
    <row r="251" spans="1:21">
      <c r="A251" t="s">
        <v>6</v>
      </c>
      <c r="B251" s="61" t="s">
        <v>203</v>
      </c>
      <c r="C251" s="1">
        <v>500</v>
      </c>
      <c r="D251" s="1">
        <v>938</v>
      </c>
      <c r="E251" s="35"/>
      <c r="F251" s="122" t="s">
        <v>253</v>
      </c>
      <c r="G251" s="4"/>
      <c r="H251" s="58" t="s">
        <v>201</v>
      </c>
      <c r="I251" s="101" t="s">
        <v>202</v>
      </c>
      <c r="J251" s="18">
        <v>2000</v>
      </c>
      <c r="K251" s="18"/>
      <c r="M251" s="14"/>
      <c r="N251" s="135">
        <f>ROUND(J251+K251-M251-O251,1)</f>
        <v>0</v>
      </c>
      <c r="O251" s="135">
        <v>2000</v>
      </c>
      <c r="P251" s="135">
        <v>33.6</v>
      </c>
      <c r="Q251" s="135">
        <v>1966.4</v>
      </c>
      <c r="R251" s="135">
        <f t="shared" si="33"/>
        <v>0</v>
      </c>
      <c r="S251" s="18"/>
      <c r="T251" s="53"/>
      <c r="U251" s="19"/>
    </row>
    <row r="252" spans="1:21">
      <c r="A252" t="s">
        <v>6</v>
      </c>
      <c r="B252" s="61" t="s">
        <v>263</v>
      </c>
      <c r="C252" s="1">
        <v>500</v>
      </c>
      <c r="D252" s="1">
        <v>939</v>
      </c>
      <c r="E252" s="35"/>
      <c r="F252" s="124" t="s">
        <v>344</v>
      </c>
      <c r="G252" s="4"/>
      <c r="H252" s="58" t="s">
        <v>295</v>
      </c>
      <c r="I252" s="101" t="s">
        <v>296</v>
      </c>
      <c r="J252" s="18">
        <v>175</v>
      </c>
      <c r="K252" s="18"/>
      <c r="M252" s="14"/>
      <c r="N252" s="135">
        <f>J252+K252-M252-O252</f>
        <v>0</v>
      </c>
      <c r="O252" s="135">
        <v>175</v>
      </c>
      <c r="P252" s="135"/>
      <c r="Q252" s="135"/>
      <c r="R252" s="135">
        <f t="shared" si="33"/>
        <v>175</v>
      </c>
      <c r="S252" s="18"/>
      <c r="T252" s="53"/>
      <c r="U252" s="19"/>
    </row>
    <row r="253" spans="1:21">
      <c r="A253" t="s">
        <v>6</v>
      </c>
      <c r="B253" s="61" t="s">
        <v>263</v>
      </c>
      <c r="C253" s="1">
        <v>500</v>
      </c>
      <c r="D253" s="1">
        <v>940</v>
      </c>
      <c r="E253" s="35"/>
      <c r="F253" s="124" t="s">
        <v>350</v>
      </c>
      <c r="G253" s="4"/>
      <c r="H253" s="58" t="s">
        <v>295</v>
      </c>
      <c r="I253" s="101" t="s">
        <v>296</v>
      </c>
      <c r="J253" s="18">
        <v>492</v>
      </c>
      <c r="K253" s="18"/>
      <c r="M253" s="14"/>
      <c r="N253" s="135">
        <f>J253+K253-M253-O253</f>
        <v>492</v>
      </c>
      <c r="O253" s="135"/>
      <c r="P253" s="135"/>
      <c r="Q253" s="135"/>
      <c r="R253" s="135">
        <f t="shared" si="33"/>
        <v>492</v>
      </c>
      <c r="S253" s="18"/>
      <c r="T253" s="53" t="s">
        <v>356</v>
      </c>
      <c r="U253" s="19"/>
    </row>
    <row r="254" spans="1:21">
      <c r="A254" t="s">
        <v>6</v>
      </c>
      <c r="B254" s="61" t="s">
        <v>263</v>
      </c>
      <c r="C254" s="1">
        <v>500</v>
      </c>
      <c r="D254" s="1">
        <v>941</v>
      </c>
      <c r="E254" s="35"/>
      <c r="F254" s="118" t="s">
        <v>351</v>
      </c>
      <c r="G254" s="4"/>
      <c r="H254" s="58" t="s">
        <v>295</v>
      </c>
      <c r="I254" s="101" t="s">
        <v>296</v>
      </c>
      <c r="J254" s="18">
        <v>500</v>
      </c>
      <c r="K254" s="18"/>
      <c r="M254" s="14"/>
      <c r="N254" s="135">
        <f>J254+K254-M254-O254</f>
        <v>0</v>
      </c>
      <c r="O254" s="135">
        <v>500</v>
      </c>
      <c r="P254" s="135"/>
      <c r="Q254" s="135">
        <v>500</v>
      </c>
      <c r="R254" s="135">
        <f t="shared" si="33"/>
        <v>0</v>
      </c>
      <c r="S254" s="18"/>
      <c r="T254" s="53" t="s">
        <v>356</v>
      </c>
      <c r="U254" s="19"/>
    </row>
    <row r="255" spans="1:21">
      <c r="A255" t="s">
        <v>6</v>
      </c>
      <c r="B255" s="61" t="s">
        <v>263</v>
      </c>
      <c r="C255" s="1">
        <v>500</v>
      </c>
      <c r="D255" s="1">
        <v>942</v>
      </c>
      <c r="E255" s="35"/>
      <c r="F255" s="118" t="s">
        <v>352</v>
      </c>
      <c r="G255" s="4"/>
      <c r="H255" s="58" t="s">
        <v>295</v>
      </c>
      <c r="I255" s="101" t="s">
        <v>296</v>
      </c>
      <c r="J255" s="18">
        <v>129</v>
      </c>
      <c r="K255" s="18"/>
      <c r="M255" s="14"/>
      <c r="N255" s="135">
        <f>J255+K255-M255-O255</f>
        <v>129</v>
      </c>
      <c r="O255" s="135"/>
      <c r="P255" s="135"/>
      <c r="Q255" s="135"/>
      <c r="R255" s="135">
        <f t="shared" si="33"/>
        <v>129</v>
      </c>
      <c r="S255" s="18"/>
      <c r="T255" s="53" t="s">
        <v>356</v>
      </c>
      <c r="U255" s="19"/>
    </row>
    <row r="256" spans="1:21">
      <c r="A256" t="s">
        <v>6</v>
      </c>
      <c r="B256" s="61" t="s">
        <v>263</v>
      </c>
      <c r="C256" s="1">
        <v>500</v>
      </c>
      <c r="D256" s="1">
        <v>943</v>
      </c>
      <c r="E256" s="35"/>
      <c r="F256" s="118" t="s">
        <v>353</v>
      </c>
      <c r="G256" s="4"/>
      <c r="H256" s="58" t="s">
        <v>295</v>
      </c>
      <c r="I256" s="101" t="s">
        <v>296</v>
      </c>
      <c r="J256" s="18">
        <v>500</v>
      </c>
      <c r="K256" s="18"/>
      <c r="M256" s="14"/>
      <c r="N256" s="135">
        <f>J256+K256-M256-O256</f>
        <v>500</v>
      </c>
      <c r="O256" s="135"/>
      <c r="P256" s="135"/>
      <c r="Q256" s="135"/>
      <c r="R256" s="135">
        <f t="shared" si="33"/>
        <v>500</v>
      </c>
      <c r="S256" s="18"/>
      <c r="T256" s="53" t="s">
        <v>356</v>
      </c>
      <c r="U256" s="19"/>
    </row>
    <row r="257" spans="2:23">
      <c r="B257" s="61"/>
      <c r="C257" s="1"/>
      <c r="D257" s="1"/>
      <c r="E257" s="35"/>
      <c r="F257" s="122"/>
      <c r="G257" s="4"/>
      <c r="H257" s="58"/>
      <c r="I257" s="101"/>
      <c r="J257" s="18"/>
      <c r="K257" s="18"/>
      <c r="M257" s="14"/>
      <c r="N257" s="135"/>
      <c r="O257" s="135"/>
      <c r="P257" s="135"/>
      <c r="Q257" s="135"/>
      <c r="R257" s="135"/>
      <c r="S257" s="18"/>
      <c r="T257" s="53"/>
      <c r="U257" s="19"/>
    </row>
    <row r="258" spans="2:23" ht="15.75" thickBot="1">
      <c r="B258" s="61"/>
      <c r="C258" s="1"/>
      <c r="D258" s="1"/>
      <c r="E258" s="109" t="s">
        <v>281</v>
      </c>
      <c r="F258" s="125"/>
      <c r="G258" s="110"/>
      <c r="H258" s="111"/>
      <c r="I258" s="112"/>
      <c r="J258" s="113">
        <f>SUM(J218:J257)</f>
        <v>67446</v>
      </c>
      <c r="K258" s="113">
        <f>SUM(K218:K257)</f>
        <v>1917.1</v>
      </c>
      <c r="L258" s="114"/>
      <c r="M258" s="68">
        <f t="shared" ref="M258:R258" si="34">SUM(M218:M257)</f>
        <v>45.400000000000006</v>
      </c>
      <c r="N258" s="137">
        <f t="shared" si="34"/>
        <v>1424.3</v>
      </c>
      <c r="O258" s="137">
        <f t="shared" si="34"/>
        <v>67893.400000000009</v>
      </c>
      <c r="P258" s="137">
        <f t="shared" si="34"/>
        <v>1432.8</v>
      </c>
      <c r="Q258" s="137">
        <f t="shared" si="34"/>
        <v>61598.600000000013</v>
      </c>
      <c r="R258" s="137">
        <f t="shared" si="34"/>
        <v>6286.3</v>
      </c>
      <c r="S258" s="18"/>
      <c r="T258" s="52"/>
      <c r="U258" s="19"/>
    </row>
    <row r="259" spans="2:23" ht="15.75" thickTop="1">
      <c r="B259" s="61"/>
      <c r="C259" s="1"/>
      <c r="D259" s="1"/>
      <c r="E259" s="35"/>
      <c r="F259" s="122"/>
      <c r="G259" s="4"/>
      <c r="H259" s="58"/>
      <c r="I259" s="101"/>
      <c r="J259" s="18"/>
      <c r="K259" s="18"/>
      <c r="M259" s="14"/>
      <c r="N259" s="135"/>
      <c r="O259" s="135"/>
      <c r="P259" s="135"/>
      <c r="Q259" s="135"/>
      <c r="R259" s="135"/>
      <c r="S259" s="18"/>
      <c r="T259" s="54"/>
      <c r="U259" s="19"/>
    </row>
    <row r="260" spans="2:23">
      <c r="B260" s="65"/>
      <c r="C260" s="1"/>
      <c r="D260" s="1"/>
      <c r="E260" s="35"/>
      <c r="F260" s="119"/>
      <c r="G260" s="4"/>
      <c r="H260" s="58"/>
      <c r="I260" s="46"/>
      <c r="J260" s="18"/>
      <c r="K260" s="18"/>
      <c r="M260" s="14"/>
      <c r="N260" s="135"/>
      <c r="O260" s="135"/>
      <c r="P260" s="135"/>
      <c r="Q260" s="135"/>
      <c r="R260" s="135"/>
      <c r="S260" s="18"/>
      <c r="T260" s="54"/>
      <c r="U260" s="19"/>
    </row>
    <row r="261" spans="2:23" ht="15.75">
      <c r="B261" s="39"/>
      <c r="C261" s="104">
        <v>500</v>
      </c>
      <c r="D261" s="40"/>
      <c r="E261" s="40"/>
      <c r="F261" s="131" t="s">
        <v>51</v>
      </c>
      <c r="G261" s="33"/>
      <c r="H261" s="33"/>
      <c r="I261" s="33"/>
      <c r="J261" s="144">
        <f>J10+J41+J61+J96+J171+J197+J216+J258</f>
        <v>462513</v>
      </c>
      <c r="K261" s="138">
        <f>K10+K41+K61+K96+K171+K197+K216+K258</f>
        <v>4222.3999999999996</v>
      </c>
      <c r="L261" s="33"/>
      <c r="M261" s="144">
        <f t="shared" ref="M261:R261" si="35">M10+M41+M61+M96+M171+M197+M216+M258</f>
        <v>2410.1</v>
      </c>
      <c r="N261" s="144">
        <f t="shared" si="35"/>
        <v>26161.599999999999</v>
      </c>
      <c r="O261" s="144">
        <f t="shared" si="35"/>
        <v>438163.7</v>
      </c>
      <c r="P261" s="144">
        <f t="shared" si="35"/>
        <v>36880.800000000003</v>
      </c>
      <c r="Q261" s="144">
        <f t="shared" si="35"/>
        <v>302747.2</v>
      </c>
      <c r="R261" s="144">
        <f t="shared" si="35"/>
        <v>124697.3</v>
      </c>
      <c r="S261" s="32"/>
      <c r="T261" s="41"/>
      <c r="U261" s="42"/>
      <c r="W261">
        <f>J261+K261-M261-P261-Q261</f>
        <v>124697.30000000005</v>
      </c>
    </row>
    <row r="262" spans="2:23">
      <c r="B262" s="13"/>
      <c r="C262" s="13"/>
      <c r="D262" s="13"/>
      <c r="E262" s="13"/>
      <c r="F262" s="126"/>
      <c r="G262" s="13"/>
      <c r="H262" s="13"/>
      <c r="I262" s="13"/>
      <c r="J262" s="13"/>
      <c r="K262" s="13"/>
      <c r="L262" s="13"/>
      <c r="M262" s="13"/>
      <c r="N262" s="139"/>
      <c r="O262" s="139"/>
      <c r="P262" s="139"/>
      <c r="Q262" s="139"/>
      <c r="R262" s="139"/>
      <c r="S262" s="13"/>
      <c r="T262" s="13"/>
      <c r="U262" s="19"/>
    </row>
    <row r="263" spans="2:23">
      <c r="F263" s="132"/>
      <c r="K263" t="s">
        <v>272</v>
      </c>
      <c r="L263" t="s">
        <v>105</v>
      </c>
      <c r="R263" s="140"/>
      <c r="S263" s="56"/>
      <c r="T263" s="56"/>
    </row>
    <row r="264" spans="2:23">
      <c r="F264" s="132"/>
      <c r="L264" t="s">
        <v>110</v>
      </c>
      <c r="R264" s="140"/>
      <c r="S264" s="56"/>
      <c r="T264" s="56"/>
    </row>
    <row r="265" spans="2:23">
      <c r="F265" s="132"/>
      <c r="L265" t="s">
        <v>106</v>
      </c>
      <c r="R265" s="140"/>
      <c r="S265" s="56"/>
      <c r="T265" s="56"/>
    </row>
    <row r="266" spans="2:23">
      <c r="F266" s="132"/>
      <c r="L266" t="s">
        <v>109</v>
      </c>
      <c r="R266" s="140"/>
      <c r="S266" s="56"/>
      <c r="T266" s="56"/>
    </row>
    <row r="267" spans="2:23">
      <c r="F267" s="132"/>
      <c r="L267" t="s">
        <v>138</v>
      </c>
      <c r="R267" s="140"/>
      <c r="S267" s="56"/>
      <c r="T267" s="56"/>
    </row>
    <row r="268" spans="2:23">
      <c r="F268" s="132"/>
      <c r="L268" s="98" t="s">
        <v>258</v>
      </c>
      <c r="R268" s="140"/>
      <c r="S268" s="56"/>
      <c r="T268" s="56"/>
    </row>
    <row r="269" spans="2:23">
      <c r="F269" s="132"/>
      <c r="L269" s="98" t="s">
        <v>259</v>
      </c>
      <c r="R269" s="140"/>
      <c r="S269" s="56"/>
      <c r="T269" s="56"/>
    </row>
    <row r="270" spans="2:23">
      <c r="F270" s="132"/>
      <c r="L270" s="98" t="s">
        <v>270</v>
      </c>
      <c r="R270" s="140"/>
      <c r="S270" s="56"/>
      <c r="T270" s="56"/>
    </row>
    <row r="271" spans="2:23">
      <c r="F271" s="117"/>
      <c r="R271" s="141"/>
    </row>
    <row r="272" spans="2:23">
      <c r="B272" s="96"/>
      <c r="C272" s="96"/>
      <c r="D272" s="96"/>
    </row>
    <row r="273" spans="2:4">
      <c r="B273" s="96"/>
      <c r="C273" s="96"/>
      <c r="D273" s="96"/>
    </row>
    <row r="274" spans="2:4">
      <c r="B274" s="96"/>
      <c r="C274" s="96"/>
      <c r="D274" s="96"/>
    </row>
    <row r="275" spans="2:4">
      <c r="B275" s="96"/>
      <c r="C275" s="96"/>
      <c r="D275" s="96"/>
    </row>
    <row r="276" spans="2:4">
      <c r="B276" s="96"/>
      <c r="C276" s="96"/>
      <c r="D276" s="96"/>
    </row>
    <row r="277" spans="2:4">
      <c r="B277" s="96"/>
      <c r="C277" s="96"/>
      <c r="D277" s="96"/>
    </row>
    <row r="278" spans="2:4">
      <c r="B278" s="96"/>
      <c r="C278" s="96"/>
      <c r="D278" s="96"/>
    </row>
    <row r="279" spans="2:4">
      <c r="B279" s="96"/>
      <c r="C279" s="96"/>
      <c r="D279" s="96"/>
    </row>
    <row r="280" spans="2:4">
      <c r="B280" s="96"/>
      <c r="C280" s="96"/>
      <c r="D280" s="96"/>
    </row>
    <row r="281" spans="2:4">
      <c r="B281" s="96"/>
      <c r="C281" s="96"/>
      <c r="D281" s="96"/>
    </row>
    <row r="282" spans="2:4">
      <c r="B282" s="96"/>
      <c r="C282" s="96"/>
      <c r="D282" s="96"/>
    </row>
    <row r="283" spans="2:4">
      <c r="B283" s="96"/>
      <c r="C283" s="96"/>
      <c r="D283" s="96"/>
    </row>
    <row r="284" spans="2:4">
      <c r="B284" s="96"/>
      <c r="C284" s="96"/>
      <c r="D284" s="96"/>
    </row>
    <row r="285" spans="2:4">
      <c r="B285" s="96"/>
      <c r="C285" s="96"/>
      <c r="D285" s="96"/>
    </row>
    <row r="286" spans="2:4">
      <c r="B286" s="96"/>
      <c r="C286" s="96"/>
      <c r="D286" s="96"/>
    </row>
    <row r="287" spans="2:4">
      <c r="B287" s="96"/>
      <c r="C287" s="96"/>
      <c r="D287" s="96"/>
    </row>
    <row r="288" spans="2:4">
      <c r="B288" s="96"/>
      <c r="C288" s="96"/>
      <c r="D288" s="96"/>
    </row>
    <row r="289" spans="2:4">
      <c r="B289" s="96"/>
      <c r="C289" s="96"/>
      <c r="D289" s="96"/>
    </row>
    <row r="290" spans="2:4">
      <c r="B290" s="96"/>
      <c r="C290" s="96"/>
      <c r="D290" s="96"/>
    </row>
    <row r="291" spans="2:4">
      <c r="B291" s="96"/>
      <c r="C291" s="96"/>
      <c r="D291" s="96"/>
    </row>
    <row r="292" spans="2:4">
      <c r="B292" s="96"/>
      <c r="C292" s="96"/>
      <c r="D292" s="96"/>
    </row>
    <row r="293" spans="2:4">
      <c r="B293" s="96"/>
      <c r="C293" s="96"/>
      <c r="D293" s="96"/>
    </row>
    <row r="294" spans="2:4">
      <c r="B294" s="96"/>
      <c r="C294" s="96"/>
      <c r="D294" s="96"/>
    </row>
    <row r="295" spans="2:4">
      <c r="B295" s="96"/>
      <c r="C295" s="96"/>
      <c r="D295" s="96"/>
    </row>
    <row r="296" spans="2:4">
      <c r="B296" s="96"/>
      <c r="C296" s="96"/>
      <c r="D296" s="96"/>
    </row>
    <row r="297" spans="2:4">
      <c r="B297" s="96"/>
      <c r="C297" s="96"/>
      <c r="D297" s="96"/>
    </row>
    <row r="298" spans="2:4">
      <c r="B298" s="96"/>
      <c r="C298" s="96"/>
      <c r="D298" s="96"/>
    </row>
    <row r="299" spans="2:4">
      <c r="B299" s="96"/>
      <c r="C299" s="96"/>
      <c r="D299" s="96"/>
    </row>
    <row r="300" spans="2:4">
      <c r="B300" s="96"/>
      <c r="C300" s="96"/>
      <c r="D300" s="96"/>
    </row>
    <row r="301" spans="2:4">
      <c r="B301" s="96"/>
      <c r="C301" s="96"/>
      <c r="D301" s="96"/>
    </row>
    <row r="302" spans="2:4">
      <c r="B302" s="96"/>
      <c r="C302" s="96"/>
      <c r="D302" s="96"/>
    </row>
    <row r="303" spans="2:4">
      <c r="B303" s="96"/>
      <c r="C303" s="96"/>
      <c r="D303" s="96"/>
    </row>
    <row r="304" spans="2:4">
      <c r="B304" s="96"/>
      <c r="C304" s="96"/>
      <c r="D304" s="96"/>
    </row>
    <row r="305" spans="2:4">
      <c r="B305" s="96"/>
      <c r="C305" s="96"/>
      <c r="D305" s="96"/>
    </row>
    <row r="306" spans="2:4">
      <c r="B306" s="96"/>
      <c r="C306" s="96"/>
      <c r="D306" s="96"/>
    </row>
    <row r="307" spans="2:4">
      <c r="B307" s="96"/>
      <c r="C307" s="96"/>
      <c r="D307" s="96"/>
    </row>
    <row r="308" spans="2:4">
      <c r="B308" s="96"/>
      <c r="C308" s="96"/>
      <c r="D308" s="96"/>
    </row>
    <row r="309" spans="2:4">
      <c r="B309" s="96"/>
      <c r="C309" s="96"/>
      <c r="D309" s="96"/>
    </row>
    <row r="310" spans="2:4">
      <c r="B310" s="96"/>
      <c r="C310" s="96"/>
      <c r="D310" s="96"/>
    </row>
    <row r="311" spans="2:4">
      <c r="B311" s="96"/>
      <c r="C311" s="96"/>
      <c r="D311" s="96"/>
    </row>
    <row r="312" spans="2:4">
      <c r="B312" s="96"/>
      <c r="C312" s="96"/>
      <c r="D312" s="96"/>
    </row>
    <row r="313" spans="2:4">
      <c r="B313" s="96"/>
      <c r="C313" s="96"/>
      <c r="D313" s="96"/>
    </row>
    <row r="314" spans="2:4">
      <c r="B314" s="96"/>
      <c r="C314" s="96"/>
      <c r="D314" s="96"/>
    </row>
    <row r="315" spans="2:4">
      <c r="B315" s="96"/>
      <c r="C315" s="96"/>
      <c r="D315" s="96"/>
    </row>
    <row r="316" spans="2:4">
      <c r="B316" s="96"/>
      <c r="C316" s="96"/>
      <c r="D316" s="96"/>
    </row>
    <row r="317" spans="2:4">
      <c r="B317" s="96"/>
      <c r="C317" s="96"/>
      <c r="D317" s="96"/>
    </row>
    <row r="318" spans="2:4">
      <c r="B318" s="96"/>
      <c r="C318" s="96"/>
      <c r="D318" s="96"/>
    </row>
    <row r="319" spans="2:4">
      <c r="B319" s="96"/>
      <c r="C319" s="96"/>
      <c r="D319" s="96"/>
    </row>
    <row r="320" spans="2:4">
      <c r="B320" s="96"/>
      <c r="C320" s="96"/>
      <c r="D320" s="96"/>
    </row>
    <row r="321" spans="2:4">
      <c r="B321" s="96"/>
      <c r="C321" s="96"/>
      <c r="D321" s="96"/>
    </row>
    <row r="322" spans="2:4">
      <c r="B322" s="96"/>
      <c r="C322" s="96"/>
      <c r="D322" s="96"/>
    </row>
    <row r="323" spans="2:4">
      <c r="B323" s="96"/>
      <c r="C323" s="96"/>
      <c r="D323" s="96"/>
    </row>
    <row r="324" spans="2:4">
      <c r="B324" s="96"/>
      <c r="C324" s="96"/>
      <c r="D324" s="96"/>
    </row>
    <row r="325" spans="2:4">
      <c r="B325" s="96"/>
      <c r="C325" s="96"/>
      <c r="D325" s="96"/>
    </row>
    <row r="326" spans="2:4">
      <c r="B326" s="96"/>
      <c r="C326" s="96"/>
      <c r="D326" s="96"/>
    </row>
    <row r="327" spans="2:4">
      <c r="B327" s="96"/>
      <c r="C327" s="96"/>
      <c r="D327" s="96"/>
    </row>
    <row r="328" spans="2:4">
      <c r="B328" s="96"/>
      <c r="C328" s="96"/>
      <c r="D328" s="96"/>
    </row>
    <row r="329" spans="2:4">
      <c r="B329" s="96"/>
      <c r="C329" s="96"/>
      <c r="D329" s="96"/>
    </row>
    <row r="330" spans="2:4">
      <c r="B330" s="96"/>
      <c r="C330" s="96"/>
      <c r="D330" s="96"/>
    </row>
    <row r="331" spans="2:4">
      <c r="B331" s="96"/>
      <c r="C331" s="96"/>
      <c r="D331" s="96"/>
    </row>
    <row r="332" spans="2:4">
      <c r="B332" s="96"/>
      <c r="C332" s="96"/>
      <c r="D332" s="96"/>
    </row>
    <row r="333" spans="2:4">
      <c r="B333" s="96"/>
      <c r="C333" s="96"/>
      <c r="D333" s="96"/>
    </row>
    <row r="334" spans="2:4">
      <c r="B334" s="96"/>
      <c r="C334" s="96"/>
      <c r="D334" s="96"/>
    </row>
    <row r="335" spans="2:4">
      <c r="B335" s="96"/>
      <c r="C335" s="96"/>
      <c r="D335" s="96"/>
    </row>
    <row r="336" spans="2:4">
      <c r="B336" s="96"/>
      <c r="C336" s="96"/>
      <c r="D336" s="96"/>
    </row>
    <row r="337" spans="2:4">
      <c r="B337" s="96"/>
      <c r="C337" s="96"/>
      <c r="D337" s="96"/>
    </row>
    <row r="338" spans="2:4">
      <c r="B338" s="96"/>
      <c r="C338" s="96"/>
      <c r="D338" s="96"/>
    </row>
    <row r="339" spans="2:4">
      <c r="B339" s="96"/>
      <c r="C339" s="96"/>
      <c r="D339" s="96"/>
    </row>
    <row r="340" spans="2:4">
      <c r="B340" s="96"/>
      <c r="C340" s="96"/>
      <c r="D340" s="96"/>
    </row>
    <row r="341" spans="2:4">
      <c r="B341" s="96"/>
      <c r="C341" s="96"/>
      <c r="D341" s="96"/>
    </row>
    <row r="342" spans="2:4">
      <c r="B342" s="96"/>
      <c r="C342" s="96"/>
      <c r="D342" s="96"/>
    </row>
    <row r="343" spans="2:4">
      <c r="B343" s="96"/>
      <c r="C343" s="96"/>
      <c r="D343" s="96"/>
    </row>
    <row r="344" spans="2:4">
      <c r="B344" s="96"/>
      <c r="C344" s="96"/>
      <c r="D344" s="96"/>
    </row>
    <row r="345" spans="2:4">
      <c r="B345" s="96"/>
      <c r="C345" s="96"/>
      <c r="D345" s="96"/>
    </row>
    <row r="346" spans="2:4">
      <c r="B346" s="96"/>
      <c r="C346" s="96"/>
      <c r="D346" s="96"/>
    </row>
    <row r="347" spans="2:4">
      <c r="B347" s="96"/>
      <c r="C347" s="96"/>
      <c r="D347" s="96"/>
    </row>
    <row r="348" spans="2:4">
      <c r="B348" s="96"/>
      <c r="C348" s="96"/>
      <c r="D348" s="96"/>
    </row>
    <row r="349" spans="2:4">
      <c r="B349" s="96"/>
      <c r="C349" s="96"/>
      <c r="D349" s="96"/>
    </row>
    <row r="350" spans="2:4">
      <c r="B350" s="96"/>
      <c r="C350" s="96"/>
      <c r="D350" s="96"/>
    </row>
    <row r="351" spans="2:4">
      <c r="B351" s="96"/>
      <c r="C351" s="96"/>
      <c r="D351" s="96"/>
    </row>
    <row r="352" spans="2:4">
      <c r="B352" s="96"/>
      <c r="C352" s="96"/>
      <c r="D352" s="96"/>
    </row>
    <row r="353" spans="2:4">
      <c r="B353" s="96"/>
      <c r="C353" s="96"/>
      <c r="D353" s="96"/>
    </row>
    <row r="354" spans="2:4">
      <c r="B354" s="96"/>
      <c r="C354" s="96"/>
      <c r="D354" s="96"/>
    </row>
    <row r="355" spans="2:4">
      <c r="B355" s="96"/>
      <c r="C355" s="96"/>
      <c r="D355" s="96"/>
    </row>
    <row r="356" spans="2:4">
      <c r="B356" s="96"/>
      <c r="C356" s="96"/>
      <c r="D356" s="96"/>
    </row>
    <row r="357" spans="2:4">
      <c r="B357" s="96"/>
      <c r="C357" s="96"/>
      <c r="D357" s="96"/>
    </row>
    <row r="358" spans="2:4">
      <c r="B358" s="96"/>
      <c r="C358" s="96"/>
      <c r="D358" s="96"/>
    </row>
    <row r="359" spans="2:4">
      <c r="B359" s="96"/>
      <c r="C359" s="96"/>
      <c r="D359" s="96"/>
    </row>
    <row r="360" spans="2:4">
      <c r="B360" s="96"/>
      <c r="C360" s="96"/>
      <c r="D360" s="96"/>
    </row>
    <row r="361" spans="2:4">
      <c r="B361" s="96"/>
      <c r="C361" s="96"/>
      <c r="D361" s="96"/>
    </row>
    <row r="362" spans="2:4">
      <c r="B362" s="96"/>
      <c r="C362" s="96"/>
      <c r="D362" s="96"/>
    </row>
    <row r="363" spans="2:4">
      <c r="B363" s="96"/>
      <c r="C363" s="96"/>
      <c r="D363" s="96"/>
    </row>
    <row r="364" spans="2:4">
      <c r="B364" s="96"/>
      <c r="C364" s="96"/>
      <c r="D364" s="96"/>
    </row>
    <row r="365" spans="2:4">
      <c r="B365" s="96"/>
      <c r="C365" s="96"/>
      <c r="D365" s="96"/>
    </row>
    <row r="366" spans="2:4">
      <c r="B366" s="96"/>
      <c r="C366" s="96"/>
      <c r="D366" s="96"/>
    </row>
    <row r="367" spans="2:4">
      <c r="B367" s="96"/>
      <c r="C367" s="96"/>
      <c r="D367" s="96"/>
    </row>
    <row r="368" spans="2:4">
      <c r="B368" s="96"/>
      <c r="C368" s="96"/>
      <c r="D368" s="96"/>
    </row>
    <row r="369" spans="2:4">
      <c r="B369" s="96"/>
      <c r="C369" s="96"/>
      <c r="D369" s="96"/>
    </row>
    <row r="370" spans="2:4">
      <c r="B370" s="96"/>
      <c r="C370" s="96"/>
      <c r="D370" s="96"/>
    </row>
    <row r="371" spans="2:4">
      <c r="B371" s="96"/>
      <c r="C371" s="96"/>
      <c r="D371" s="96"/>
    </row>
    <row r="372" spans="2:4">
      <c r="B372" s="96"/>
      <c r="C372" s="96"/>
      <c r="D372" s="96"/>
    </row>
    <row r="373" spans="2:4">
      <c r="B373" s="96"/>
      <c r="C373" s="96"/>
      <c r="D373" s="96"/>
    </row>
    <row r="374" spans="2:4">
      <c r="B374" s="96"/>
      <c r="C374" s="96"/>
      <c r="D374" s="96"/>
    </row>
    <row r="375" spans="2:4">
      <c r="B375" s="96"/>
      <c r="C375" s="96"/>
      <c r="D375" s="96"/>
    </row>
    <row r="376" spans="2:4">
      <c r="B376" s="96"/>
      <c r="C376" s="96"/>
      <c r="D376" s="96"/>
    </row>
    <row r="377" spans="2:4">
      <c r="B377" s="96"/>
      <c r="C377" s="96"/>
      <c r="D377" s="96"/>
    </row>
    <row r="378" spans="2:4">
      <c r="B378" s="96"/>
      <c r="C378" s="96"/>
      <c r="D378" s="96"/>
    </row>
    <row r="379" spans="2:4">
      <c r="B379" s="96"/>
      <c r="C379" s="96"/>
      <c r="D379" s="96"/>
    </row>
    <row r="380" spans="2:4">
      <c r="B380" s="96"/>
      <c r="C380" s="96"/>
      <c r="D380" s="96"/>
    </row>
    <row r="381" spans="2:4">
      <c r="B381" s="96"/>
      <c r="C381" s="96"/>
      <c r="D381" s="96"/>
    </row>
    <row r="382" spans="2:4">
      <c r="B382" s="96"/>
      <c r="C382" s="96"/>
      <c r="D382" s="96"/>
    </row>
    <row r="383" spans="2:4">
      <c r="B383" s="96"/>
      <c r="C383" s="96"/>
      <c r="D383" s="96"/>
    </row>
    <row r="384" spans="2:4">
      <c r="B384" s="96"/>
      <c r="C384" s="96"/>
      <c r="D384" s="96"/>
    </row>
    <row r="385" spans="2:4">
      <c r="B385" s="96"/>
      <c r="C385" s="96"/>
      <c r="D385" s="96"/>
    </row>
    <row r="386" spans="2:4">
      <c r="B386" s="96"/>
      <c r="C386" s="96"/>
      <c r="D386" s="96"/>
    </row>
    <row r="387" spans="2:4">
      <c r="B387" s="96"/>
      <c r="C387" s="96"/>
      <c r="D387" s="96"/>
    </row>
    <row r="388" spans="2:4">
      <c r="B388" s="96"/>
      <c r="C388" s="96"/>
      <c r="D388" s="96"/>
    </row>
    <row r="389" spans="2:4">
      <c r="B389" s="96"/>
      <c r="C389" s="96"/>
      <c r="D389" s="96"/>
    </row>
    <row r="390" spans="2:4">
      <c r="B390" s="96"/>
      <c r="C390" s="96"/>
      <c r="D390" s="96"/>
    </row>
    <row r="391" spans="2:4">
      <c r="B391" s="96"/>
      <c r="C391" s="96"/>
      <c r="D391" s="96"/>
    </row>
    <row r="392" spans="2:4">
      <c r="B392" s="96"/>
      <c r="C392" s="96"/>
      <c r="D392" s="96"/>
    </row>
    <row r="393" spans="2:4">
      <c r="B393" s="96"/>
      <c r="C393" s="96"/>
      <c r="D393" s="96"/>
    </row>
    <row r="394" spans="2:4">
      <c r="B394" s="96"/>
      <c r="C394" s="96"/>
      <c r="D394" s="96"/>
    </row>
    <row r="395" spans="2:4">
      <c r="B395" s="96"/>
      <c r="C395" s="96"/>
      <c r="D395" s="96"/>
    </row>
    <row r="396" spans="2:4">
      <c r="B396" s="96"/>
      <c r="C396" s="96"/>
      <c r="D396" s="96"/>
    </row>
    <row r="397" spans="2:4">
      <c r="B397" s="96"/>
      <c r="C397" s="96"/>
      <c r="D397" s="96"/>
    </row>
    <row r="398" spans="2:4">
      <c r="B398" s="96"/>
      <c r="C398" s="96"/>
      <c r="D398" s="96"/>
    </row>
    <row r="399" spans="2:4">
      <c r="B399" s="96"/>
      <c r="C399" s="96"/>
      <c r="D399" s="96"/>
    </row>
    <row r="400" spans="2:4">
      <c r="B400" s="96"/>
      <c r="C400" s="96"/>
      <c r="D400" s="96"/>
    </row>
    <row r="401" spans="2:4">
      <c r="B401" s="96"/>
      <c r="C401" s="96"/>
      <c r="D401" s="96"/>
    </row>
    <row r="402" spans="2:4">
      <c r="B402" s="96"/>
      <c r="C402" s="96"/>
      <c r="D402" s="96"/>
    </row>
    <row r="403" spans="2:4">
      <c r="B403" s="96"/>
      <c r="C403" s="96"/>
      <c r="D403" s="96"/>
    </row>
    <row r="404" spans="2:4">
      <c r="B404" s="96"/>
      <c r="C404" s="96"/>
      <c r="D404" s="96"/>
    </row>
    <row r="405" spans="2:4">
      <c r="B405" s="96"/>
      <c r="C405" s="96"/>
      <c r="D405" s="96"/>
    </row>
    <row r="406" spans="2:4">
      <c r="B406" s="96"/>
      <c r="C406" s="96"/>
      <c r="D406" s="96"/>
    </row>
    <row r="407" spans="2:4">
      <c r="B407" s="96"/>
      <c r="C407" s="96"/>
      <c r="D407" s="96"/>
    </row>
    <row r="408" spans="2:4">
      <c r="B408" s="96"/>
      <c r="C408" s="96"/>
      <c r="D408" s="96"/>
    </row>
    <row r="409" spans="2:4">
      <c r="B409" s="96"/>
      <c r="C409" s="96"/>
      <c r="D409" s="96"/>
    </row>
    <row r="410" spans="2:4">
      <c r="B410" s="96"/>
      <c r="C410" s="96"/>
      <c r="D410" s="96"/>
    </row>
    <row r="411" spans="2:4">
      <c r="B411" s="96"/>
      <c r="C411" s="96"/>
      <c r="D411" s="96"/>
    </row>
    <row r="412" spans="2:4">
      <c r="B412" s="96"/>
      <c r="C412" s="96"/>
      <c r="D412" s="96"/>
    </row>
    <row r="413" spans="2:4">
      <c r="B413" s="96"/>
      <c r="C413" s="96"/>
      <c r="D413" s="96"/>
    </row>
    <row r="414" spans="2:4">
      <c r="B414" s="96"/>
      <c r="C414" s="96"/>
      <c r="D414" s="96"/>
    </row>
    <row r="415" spans="2:4">
      <c r="B415" s="96"/>
      <c r="C415" s="96"/>
      <c r="D415" s="96"/>
    </row>
    <row r="416" spans="2:4">
      <c r="B416" s="96"/>
      <c r="C416" s="96"/>
      <c r="D416" s="96"/>
    </row>
    <row r="417" spans="2:4">
      <c r="B417" s="96"/>
      <c r="C417" s="96"/>
      <c r="D417" s="96"/>
    </row>
    <row r="418" spans="2:4">
      <c r="B418" s="96"/>
      <c r="C418" s="96"/>
      <c r="D418" s="96"/>
    </row>
    <row r="419" spans="2:4">
      <c r="B419" s="96"/>
      <c r="C419" s="96"/>
      <c r="D419" s="96"/>
    </row>
    <row r="420" spans="2:4">
      <c r="B420" s="96"/>
      <c r="C420" s="96"/>
      <c r="D420" s="96"/>
    </row>
    <row r="421" spans="2:4">
      <c r="B421" s="96"/>
      <c r="C421" s="96"/>
      <c r="D421" s="96"/>
    </row>
    <row r="422" spans="2:4">
      <c r="B422" s="96"/>
      <c r="C422" s="96"/>
      <c r="D422" s="96"/>
    </row>
    <row r="423" spans="2:4">
      <c r="B423" s="96"/>
      <c r="C423" s="96"/>
      <c r="D423" s="96"/>
    </row>
    <row r="424" spans="2:4">
      <c r="B424" s="96"/>
      <c r="C424" s="96"/>
      <c r="D424" s="96"/>
    </row>
    <row r="425" spans="2:4">
      <c r="B425" s="96"/>
      <c r="C425" s="96"/>
      <c r="D425" s="96"/>
    </row>
    <row r="426" spans="2:4">
      <c r="B426" s="96"/>
      <c r="C426" s="96"/>
      <c r="D426" s="96"/>
    </row>
    <row r="427" spans="2:4">
      <c r="B427" s="96"/>
      <c r="C427" s="96"/>
      <c r="D427" s="96"/>
    </row>
    <row r="428" spans="2:4">
      <c r="B428" s="96"/>
      <c r="C428" s="96"/>
      <c r="D428" s="96"/>
    </row>
    <row r="429" spans="2:4">
      <c r="B429" s="96"/>
      <c r="C429" s="96"/>
      <c r="D429" s="96"/>
    </row>
    <row r="430" spans="2:4">
      <c r="B430" s="96"/>
      <c r="C430" s="96"/>
      <c r="D430" s="96"/>
    </row>
    <row r="431" spans="2:4">
      <c r="B431" s="96"/>
      <c r="C431" s="96"/>
      <c r="D431" s="96"/>
    </row>
    <row r="432" spans="2:4">
      <c r="B432" s="96"/>
      <c r="C432" s="96"/>
      <c r="D432" s="96"/>
    </row>
    <row r="433" spans="2:4">
      <c r="B433" s="96"/>
      <c r="C433" s="96"/>
      <c r="D433" s="96"/>
    </row>
    <row r="434" spans="2:4">
      <c r="B434" s="96"/>
      <c r="C434" s="96"/>
      <c r="D434" s="96"/>
    </row>
    <row r="435" spans="2:4">
      <c r="B435" s="96"/>
      <c r="C435" s="96"/>
      <c r="D435" s="96"/>
    </row>
    <row r="436" spans="2:4">
      <c r="B436" s="96"/>
      <c r="C436" s="96"/>
      <c r="D436" s="96"/>
    </row>
    <row r="437" spans="2:4">
      <c r="B437" s="96"/>
      <c r="C437" s="96"/>
      <c r="D437" s="96"/>
    </row>
    <row r="438" spans="2:4">
      <c r="B438" s="96"/>
      <c r="C438" s="96"/>
      <c r="D438" s="96"/>
    </row>
    <row r="439" spans="2:4">
      <c r="B439" s="96"/>
      <c r="C439" s="96"/>
      <c r="D439" s="96"/>
    </row>
    <row r="440" spans="2:4">
      <c r="B440" s="96"/>
      <c r="C440" s="96"/>
      <c r="D440" s="96"/>
    </row>
    <row r="441" spans="2:4">
      <c r="B441" s="96"/>
      <c r="C441" s="96"/>
      <c r="D441" s="96"/>
    </row>
    <row r="442" spans="2:4">
      <c r="B442" s="96"/>
      <c r="C442" s="96"/>
      <c r="D442" s="96"/>
    </row>
    <row r="443" spans="2:4">
      <c r="B443" s="96"/>
      <c r="C443" s="96"/>
      <c r="D443" s="96"/>
    </row>
    <row r="444" spans="2:4">
      <c r="B444" s="96"/>
      <c r="C444" s="96"/>
      <c r="D444" s="96"/>
    </row>
    <row r="445" spans="2:4">
      <c r="B445" s="96"/>
      <c r="C445" s="96"/>
      <c r="D445" s="96"/>
    </row>
    <row r="446" spans="2:4">
      <c r="B446" s="96"/>
      <c r="C446" s="96"/>
      <c r="D446" s="96"/>
    </row>
    <row r="447" spans="2:4">
      <c r="B447" s="96"/>
      <c r="C447" s="96"/>
      <c r="D447" s="96"/>
    </row>
    <row r="448" spans="2:4">
      <c r="B448" s="96"/>
      <c r="C448" s="96"/>
      <c r="D448" s="96"/>
    </row>
    <row r="449" spans="2:4">
      <c r="B449" s="96"/>
      <c r="C449" s="96"/>
      <c r="D449" s="96"/>
    </row>
    <row r="450" spans="2:4">
      <c r="B450" s="96"/>
      <c r="C450" s="96"/>
      <c r="D450" s="96"/>
    </row>
    <row r="451" spans="2:4">
      <c r="B451" s="96"/>
      <c r="C451" s="96"/>
      <c r="D451" s="96"/>
    </row>
    <row r="452" spans="2:4">
      <c r="B452" s="96"/>
      <c r="C452" s="96"/>
      <c r="D452" s="96"/>
    </row>
    <row r="453" spans="2:4">
      <c r="B453" s="96"/>
      <c r="C453" s="96"/>
      <c r="D453" s="96"/>
    </row>
    <row r="454" spans="2:4">
      <c r="B454" s="96"/>
      <c r="C454" s="96"/>
      <c r="D454" s="96"/>
    </row>
    <row r="455" spans="2:4">
      <c r="B455" s="96"/>
      <c r="C455" s="96"/>
      <c r="D455" s="96"/>
    </row>
    <row r="456" spans="2:4">
      <c r="B456" s="96"/>
      <c r="C456" s="96"/>
      <c r="D456" s="96"/>
    </row>
    <row r="457" spans="2:4">
      <c r="B457" s="96"/>
      <c r="C457" s="96"/>
      <c r="D457" s="96"/>
    </row>
    <row r="458" spans="2:4">
      <c r="B458" s="96"/>
      <c r="C458" s="96"/>
      <c r="D458" s="96"/>
    </row>
    <row r="459" spans="2:4">
      <c r="B459" s="96"/>
      <c r="C459" s="96"/>
      <c r="D459" s="96"/>
    </row>
    <row r="460" spans="2:4">
      <c r="B460" s="96"/>
      <c r="C460" s="96"/>
      <c r="D460" s="96"/>
    </row>
    <row r="461" spans="2:4">
      <c r="B461" s="96"/>
      <c r="C461" s="96"/>
      <c r="D461" s="96"/>
    </row>
    <row r="462" spans="2:4">
      <c r="B462" s="96"/>
      <c r="C462" s="96"/>
      <c r="D462" s="96"/>
    </row>
    <row r="463" spans="2:4">
      <c r="B463" s="96"/>
      <c r="C463" s="96"/>
      <c r="D463" s="96"/>
    </row>
    <row r="464" spans="2:4">
      <c r="B464" s="96"/>
      <c r="C464" s="96"/>
      <c r="D464" s="96"/>
    </row>
    <row r="465" spans="2:4">
      <c r="B465" s="96"/>
      <c r="C465" s="96"/>
      <c r="D465" s="96"/>
    </row>
    <row r="466" spans="2:4">
      <c r="B466" s="96"/>
      <c r="C466" s="96"/>
      <c r="D466" s="96"/>
    </row>
    <row r="467" spans="2:4">
      <c r="B467" s="96"/>
      <c r="C467" s="96"/>
      <c r="D467" s="96"/>
    </row>
    <row r="468" spans="2:4">
      <c r="B468" s="96"/>
      <c r="C468" s="96"/>
      <c r="D468" s="96"/>
    </row>
    <row r="469" spans="2:4">
      <c r="B469" s="96"/>
      <c r="C469" s="96"/>
      <c r="D469" s="96"/>
    </row>
    <row r="470" spans="2:4">
      <c r="B470" s="96"/>
      <c r="C470" s="96"/>
      <c r="D470" s="96"/>
    </row>
    <row r="471" spans="2:4">
      <c r="B471" s="96"/>
      <c r="C471" s="96"/>
      <c r="D471" s="96"/>
    </row>
    <row r="472" spans="2:4">
      <c r="B472" s="96"/>
      <c r="C472" s="96"/>
      <c r="D472" s="96"/>
    </row>
    <row r="473" spans="2:4">
      <c r="B473" s="96"/>
      <c r="C473" s="96"/>
      <c r="D473" s="96"/>
    </row>
    <row r="474" spans="2:4">
      <c r="B474" s="96"/>
      <c r="C474" s="96"/>
      <c r="D474" s="96"/>
    </row>
    <row r="475" spans="2:4">
      <c r="B475" s="96"/>
      <c r="C475" s="96"/>
      <c r="D475" s="96"/>
    </row>
    <row r="476" spans="2:4">
      <c r="B476" s="96"/>
      <c r="C476" s="96"/>
      <c r="D476" s="96"/>
    </row>
    <row r="477" spans="2:4">
      <c r="B477" s="96"/>
      <c r="C477" s="96"/>
      <c r="D477" s="96"/>
    </row>
    <row r="478" spans="2:4">
      <c r="B478" s="96"/>
      <c r="C478" s="96"/>
      <c r="D478" s="96"/>
    </row>
    <row r="479" spans="2:4">
      <c r="B479" s="96"/>
      <c r="C479" s="96"/>
      <c r="D479" s="96"/>
    </row>
    <row r="480" spans="2:4">
      <c r="B480" s="96"/>
      <c r="C480" s="96"/>
      <c r="D480" s="96"/>
    </row>
    <row r="481" spans="2:4">
      <c r="B481" s="96"/>
      <c r="C481" s="96"/>
      <c r="D481" s="96"/>
    </row>
    <row r="482" spans="2:4">
      <c r="B482" s="96"/>
      <c r="C482" s="96"/>
      <c r="D482" s="96"/>
    </row>
    <row r="483" spans="2:4">
      <c r="B483" s="96"/>
      <c r="C483" s="96"/>
      <c r="D483" s="96"/>
    </row>
    <row r="484" spans="2:4">
      <c r="B484" s="96"/>
      <c r="C484" s="96"/>
      <c r="D484" s="96"/>
    </row>
    <row r="485" spans="2:4">
      <c r="B485" s="96"/>
      <c r="C485" s="96"/>
      <c r="D485" s="96"/>
    </row>
    <row r="486" spans="2:4">
      <c r="B486" s="96"/>
      <c r="C486" s="96"/>
      <c r="D486" s="96"/>
    </row>
    <row r="487" spans="2:4">
      <c r="B487" s="96"/>
      <c r="C487" s="96"/>
      <c r="D487" s="96"/>
    </row>
    <row r="488" spans="2:4">
      <c r="B488" s="96"/>
      <c r="C488" s="96"/>
      <c r="D488" s="96"/>
    </row>
    <row r="489" spans="2:4">
      <c r="B489" s="96"/>
      <c r="C489" s="96"/>
      <c r="D489" s="96"/>
    </row>
    <row r="490" spans="2:4">
      <c r="B490" s="96"/>
      <c r="C490" s="96"/>
      <c r="D490" s="96"/>
    </row>
    <row r="491" spans="2:4">
      <c r="B491" s="96"/>
      <c r="C491" s="96"/>
      <c r="D491" s="96"/>
    </row>
    <row r="492" spans="2:4">
      <c r="B492" s="96"/>
      <c r="C492" s="96"/>
      <c r="D492" s="96"/>
    </row>
    <row r="493" spans="2:4">
      <c r="B493" s="96"/>
      <c r="C493" s="96"/>
      <c r="D493" s="96"/>
    </row>
  </sheetData>
  <phoneticPr fontId="0" type="noConversion"/>
  <printOptions horizontalCentered="1"/>
  <pageMargins left="0.5" right="0.5" top="0.5" bottom="0.2" header="0" footer="0"/>
  <pageSetup scale="61" fitToHeight="0" orientation="landscape" r:id="rId1"/>
  <headerFooter alignWithMargins="0">
    <oddHeader>&amp;R&amp;10Page &amp;P</oddHeader>
    <oddFooter>&amp;LBondFund &amp;F&amp;COMBS Budget and Financial Analysis&amp;R&amp;D</oddFooter>
  </headerFooter>
  <rowBreaks count="11" manualBreakCount="11">
    <brk id="5" min="1" max="19" man="1"/>
    <brk id="11" min="1" max="19" man="1"/>
    <brk id="42" min="1" max="19" man="1"/>
    <brk id="62" min="1" max="19" man="1"/>
    <brk id="96" min="1" max="19" man="1"/>
    <brk id="125" min="1" max="19" man="1"/>
    <brk id="153" min="1" max="19" man="1"/>
    <brk id="173" min="1" max="19" man="1"/>
    <brk id="198" min="1" max="19" man="1"/>
    <brk id="217" min="1" max="19" man="1"/>
    <brk id="241" min="1" max="1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view="pageBreakPreview" zoomScale="75" zoomScaleNormal="75" workbookViewId="0">
      <selection sqref="A1:I149"/>
    </sheetView>
  </sheetViews>
  <sheetFormatPr defaultRowHeight="15"/>
  <cols>
    <col min="1" max="3" width="4.77734375" customWidth="1"/>
    <col min="4" max="4" width="1.77734375" customWidth="1"/>
    <col min="5" max="5" width="24.77734375" customWidth="1"/>
    <col min="6" max="6" width="12.77734375" customWidth="1"/>
    <col min="7" max="8" width="12.77734375" hidden="1" customWidth="1"/>
    <col min="9" max="9" width="12.77734375" customWidth="1"/>
  </cols>
  <sheetData>
    <row r="1" spans="1:9" ht="15.75">
      <c r="A1" s="380" t="s">
        <v>0</v>
      </c>
      <c r="B1" s="381"/>
      <c r="C1" s="381"/>
      <c r="D1" s="381"/>
      <c r="E1" s="381"/>
      <c r="F1" s="381"/>
      <c r="G1" s="381"/>
      <c r="H1" s="381"/>
      <c r="I1" s="381"/>
    </row>
    <row r="2" spans="1:9" ht="15.75">
      <c r="A2" s="380" t="s">
        <v>375</v>
      </c>
      <c r="B2" s="381"/>
      <c r="C2" s="381"/>
      <c r="D2" s="381"/>
      <c r="E2" s="381"/>
      <c r="F2" s="381"/>
      <c r="G2" s="381"/>
      <c r="H2" s="381"/>
      <c r="I2" s="381"/>
    </row>
    <row r="3" spans="1:9" ht="15.75">
      <c r="A3" s="380" t="s">
        <v>412</v>
      </c>
      <c r="B3" s="381"/>
      <c r="C3" s="381"/>
      <c r="D3" s="381"/>
      <c r="E3" s="381"/>
      <c r="F3" s="381"/>
      <c r="G3" s="381"/>
      <c r="H3" s="381"/>
      <c r="I3" s="381"/>
    </row>
    <row r="4" spans="1:9">
      <c r="A4" s="177"/>
      <c r="B4" s="177"/>
      <c r="C4" s="71"/>
      <c r="D4" s="71"/>
      <c r="E4" s="71"/>
      <c r="F4" s="69"/>
    </row>
    <row r="5" spans="1:9">
      <c r="A5" s="177"/>
      <c r="B5" s="177"/>
      <c r="C5" s="71"/>
      <c r="D5" s="71"/>
      <c r="E5" s="71"/>
      <c r="F5" s="69"/>
    </row>
    <row r="6" spans="1:9">
      <c r="A6" s="205"/>
      <c r="B6" s="206"/>
      <c r="C6" s="206"/>
      <c r="D6" s="205"/>
      <c r="E6" s="206"/>
      <c r="F6" s="208" t="s">
        <v>13</v>
      </c>
      <c r="G6" s="210" t="s">
        <v>378</v>
      </c>
      <c r="H6" s="210" t="s">
        <v>378</v>
      </c>
      <c r="I6" s="210" t="s">
        <v>378</v>
      </c>
    </row>
    <row r="7" spans="1:9">
      <c r="A7" s="203" t="s">
        <v>16</v>
      </c>
      <c r="B7" s="204" t="s">
        <v>413</v>
      </c>
      <c r="C7" s="204" t="s">
        <v>414</v>
      </c>
      <c r="D7" s="211"/>
      <c r="E7" s="212" t="s">
        <v>19</v>
      </c>
      <c r="F7" s="203" t="s">
        <v>20</v>
      </c>
      <c r="G7" s="215" t="s">
        <v>256</v>
      </c>
      <c r="H7" s="215" t="s">
        <v>407</v>
      </c>
      <c r="I7" s="216" t="s">
        <v>420</v>
      </c>
    </row>
    <row r="8" spans="1:9">
      <c r="A8" s="217" t="s">
        <v>297</v>
      </c>
      <c r="B8" s="218"/>
      <c r="C8" s="218"/>
      <c r="D8" s="67"/>
      <c r="E8" s="129"/>
      <c r="F8" s="220"/>
      <c r="G8" s="288"/>
      <c r="H8" s="289"/>
      <c r="I8" s="288"/>
    </row>
    <row r="9" spans="1:9">
      <c r="A9" s="222" t="s">
        <v>263</v>
      </c>
      <c r="B9" s="218">
        <v>500</v>
      </c>
      <c r="C9" s="218">
        <v>131</v>
      </c>
      <c r="D9" s="223"/>
      <c r="E9" s="118" t="s">
        <v>298</v>
      </c>
      <c r="F9" s="225" t="s">
        <v>296</v>
      </c>
      <c r="G9" s="288">
        <v>402200</v>
      </c>
      <c r="H9" s="288">
        <v>0</v>
      </c>
      <c r="I9" s="288">
        <f>+G9-H9</f>
        <v>402200</v>
      </c>
    </row>
    <row r="10" spans="1:9" ht="15.75" hidden="1" thickBot="1">
      <c r="A10" s="222"/>
      <c r="B10" s="218"/>
      <c r="C10" s="218"/>
      <c r="D10" s="226" t="s">
        <v>360</v>
      </c>
      <c r="E10" s="125"/>
      <c r="F10" s="228"/>
      <c r="G10" s="290">
        <f>SUM(G8:G9)</f>
        <v>402200</v>
      </c>
      <c r="H10" s="290">
        <f>SUM(H8:H9)</f>
        <v>0</v>
      </c>
      <c r="I10" s="290">
        <f>SUM(I8:I9)</f>
        <v>402200</v>
      </c>
    </row>
    <row r="11" spans="1:9">
      <c r="A11" s="230"/>
      <c r="B11" s="218"/>
      <c r="C11" s="218"/>
      <c r="D11" s="223"/>
      <c r="E11" s="129"/>
      <c r="F11" s="220"/>
      <c r="G11" s="288"/>
      <c r="H11" s="288"/>
      <c r="I11" s="288"/>
    </row>
    <row r="12" spans="1:9">
      <c r="A12" s="217" t="s">
        <v>27</v>
      </c>
      <c r="B12" s="218"/>
      <c r="C12" s="218"/>
      <c r="D12" s="67"/>
      <c r="E12" s="129"/>
      <c r="F12" s="220"/>
      <c r="G12" s="288"/>
      <c r="H12" s="288"/>
      <c r="I12" s="288"/>
    </row>
    <row r="13" spans="1:9">
      <c r="A13" s="231" t="s">
        <v>28</v>
      </c>
      <c r="B13" s="218">
        <v>500</v>
      </c>
      <c r="C13" s="218">
        <v>255</v>
      </c>
      <c r="D13" s="223"/>
      <c r="E13" s="195" t="s">
        <v>53</v>
      </c>
      <c r="F13" s="236" t="s">
        <v>192</v>
      </c>
      <c r="G13" s="288">
        <v>13161476</v>
      </c>
      <c r="H13" s="288">
        <v>11628070</v>
      </c>
      <c r="I13" s="288">
        <f t="shared" ref="I13:I25" si="0">+G13-H13</f>
        <v>1533406</v>
      </c>
    </row>
    <row r="14" spans="1:9">
      <c r="A14" s="222" t="s">
        <v>77</v>
      </c>
      <c r="B14" s="218">
        <v>500</v>
      </c>
      <c r="C14" s="218">
        <v>259</v>
      </c>
      <c r="D14" s="223"/>
      <c r="E14" s="167" t="s">
        <v>78</v>
      </c>
      <c r="F14" s="236" t="s">
        <v>81</v>
      </c>
      <c r="G14" s="288">
        <v>527472</v>
      </c>
      <c r="H14" s="288">
        <v>513432</v>
      </c>
      <c r="I14" s="288">
        <f t="shared" si="0"/>
        <v>14040</v>
      </c>
    </row>
    <row r="15" spans="1:9">
      <c r="A15" s="222" t="s">
        <v>77</v>
      </c>
      <c r="B15" s="218">
        <v>500</v>
      </c>
      <c r="C15" s="218">
        <v>260</v>
      </c>
      <c r="D15" s="238"/>
      <c r="E15" s="124" t="s">
        <v>79</v>
      </c>
      <c r="F15" s="240" t="s">
        <v>81</v>
      </c>
      <c r="G15" s="288">
        <v>650000</v>
      </c>
      <c r="H15" s="288">
        <v>510502</v>
      </c>
      <c r="I15" s="288">
        <f t="shared" si="0"/>
        <v>139498</v>
      </c>
    </row>
    <row r="16" spans="1:9">
      <c r="A16" s="222" t="s">
        <v>77</v>
      </c>
      <c r="B16" s="218">
        <v>500</v>
      </c>
      <c r="C16" s="218">
        <v>262</v>
      </c>
      <c r="D16" s="223"/>
      <c r="E16" s="167" t="s">
        <v>97</v>
      </c>
      <c r="F16" s="236" t="s">
        <v>81</v>
      </c>
      <c r="G16" s="288">
        <v>29938998</v>
      </c>
      <c r="H16" s="288">
        <v>29202949</v>
      </c>
      <c r="I16" s="288">
        <f t="shared" si="0"/>
        <v>736049</v>
      </c>
    </row>
    <row r="17" spans="1:9">
      <c r="A17" s="243" t="s">
        <v>113</v>
      </c>
      <c r="B17" s="218">
        <v>500</v>
      </c>
      <c r="C17" s="218">
        <v>266</v>
      </c>
      <c r="D17" s="238"/>
      <c r="E17" s="124" t="s">
        <v>127</v>
      </c>
      <c r="F17" s="244" t="s">
        <v>128</v>
      </c>
      <c r="G17" s="288">
        <v>3000000</v>
      </c>
      <c r="H17" s="288">
        <v>2771513</v>
      </c>
      <c r="I17" s="288">
        <f t="shared" si="0"/>
        <v>228487</v>
      </c>
    </row>
    <row r="18" spans="1:9">
      <c r="A18" s="222" t="s">
        <v>141</v>
      </c>
      <c r="B18" s="218">
        <v>500</v>
      </c>
      <c r="C18" s="218">
        <v>267</v>
      </c>
      <c r="D18" s="223"/>
      <c r="E18" s="167" t="s">
        <v>142</v>
      </c>
      <c r="F18" s="225" t="s">
        <v>143</v>
      </c>
      <c r="G18" s="288">
        <v>22134024</v>
      </c>
      <c r="H18" s="288">
        <v>17374892</v>
      </c>
      <c r="I18" s="288">
        <f t="shared" si="0"/>
        <v>4759132</v>
      </c>
    </row>
    <row r="19" spans="1:9">
      <c r="A19" s="222" t="s">
        <v>141</v>
      </c>
      <c r="B19" s="218">
        <v>500</v>
      </c>
      <c r="C19" s="218">
        <v>268</v>
      </c>
      <c r="D19" s="223"/>
      <c r="E19" s="167" t="s">
        <v>144</v>
      </c>
      <c r="F19" s="225" t="s">
        <v>143</v>
      </c>
      <c r="G19" s="288">
        <v>1767402</v>
      </c>
      <c r="H19" s="288">
        <v>1631953</v>
      </c>
      <c r="I19" s="288">
        <f t="shared" si="0"/>
        <v>135449</v>
      </c>
    </row>
    <row r="20" spans="1:9">
      <c r="A20" s="222" t="s">
        <v>141</v>
      </c>
      <c r="B20" s="218">
        <v>500</v>
      </c>
      <c r="C20" s="218">
        <v>270</v>
      </c>
      <c r="D20" s="223"/>
      <c r="E20" s="167" t="s">
        <v>146</v>
      </c>
      <c r="F20" s="225" t="s">
        <v>143</v>
      </c>
      <c r="G20" s="288">
        <v>1132883</v>
      </c>
      <c r="H20" s="288">
        <v>511086</v>
      </c>
      <c r="I20" s="288">
        <f t="shared" si="0"/>
        <v>621797</v>
      </c>
    </row>
    <row r="21" spans="1:9">
      <c r="A21" s="222" t="s">
        <v>203</v>
      </c>
      <c r="B21" s="218">
        <v>500</v>
      </c>
      <c r="C21" s="218">
        <v>271</v>
      </c>
      <c r="D21" s="223"/>
      <c r="E21" s="167" t="s">
        <v>198</v>
      </c>
      <c r="F21" s="225" t="s">
        <v>202</v>
      </c>
      <c r="G21" s="288">
        <v>16165145</v>
      </c>
      <c r="H21" s="288">
        <v>8479092</v>
      </c>
      <c r="I21" s="288">
        <f t="shared" si="0"/>
        <v>7686053</v>
      </c>
    </row>
    <row r="22" spans="1:9">
      <c r="A22" s="222" t="s">
        <v>203</v>
      </c>
      <c r="B22" s="218">
        <v>500</v>
      </c>
      <c r="C22" s="218">
        <v>272</v>
      </c>
      <c r="D22" s="223"/>
      <c r="E22" s="167" t="s">
        <v>199</v>
      </c>
      <c r="F22" s="225" t="s">
        <v>202</v>
      </c>
      <c r="G22" s="288">
        <v>135139</v>
      </c>
      <c r="H22" s="288">
        <f>+'Status 12-31-07'!P42</f>
        <v>0</v>
      </c>
      <c r="I22" s="288">
        <f t="shared" si="0"/>
        <v>135139</v>
      </c>
    </row>
    <row r="23" spans="1:9">
      <c r="A23" s="222" t="s">
        <v>263</v>
      </c>
      <c r="B23" s="218">
        <v>500</v>
      </c>
      <c r="C23" s="218">
        <v>274</v>
      </c>
      <c r="D23" s="223"/>
      <c r="E23" s="167" t="s">
        <v>265</v>
      </c>
      <c r="F23" s="225" t="s">
        <v>285</v>
      </c>
      <c r="G23" s="288">
        <v>1831428</v>
      </c>
      <c r="H23" s="288">
        <f>+'Status 12-31-07'!P46</f>
        <v>0</v>
      </c>
      <c r="I23" s="288">
        <f t="shared" si="0"/>
        <v>1831428</v>
      </c>
    </row>
    <row r="24" spans="1:9">
      <c r="A24" s="222" t="s">
        <v>263</v>
      </c>
      <c r="B24" s="218">
        <v>500</v>
      </c>
      <c r="C24" s="218">
        <v>275</v>
      </c>
      <c r="D24" s="223"/>
      <c r="E24" s="124" t="s">
        <v>291</v>
      </c>
      <c r="F24" s="225" t="s">
        <v>296</v>
      </c>
      <c r="G24" s="288">
        <v>6682198</v>
      </c>
      <c r="H24" s="288">
        <v>0</v>
      </c>
      <c r="I24" s="288">
        <f t="shared" si="0"/>
        <v>6682198</v>
      </c>
    </row>
    <row r="25" spans="1:9">
      <c r="A25" s="222" t="s">
        <v>263</v>
      </c>
      <c r="B25" s="218">
        <v>500</v>
      </c>
      <c r="C25" s="218">
        <v>277</v>
      </c>
      <c r="D25" s="223"/>
      <c r="E25" s="124" t="s">
        <v>293</v>
      </c>
      <c r="F25" s="225" t="s">
        <v>296</v>
      </c>
      <c r="G25" s="288">
        <v>2148</v>
      </c>
      <c r="H25" s="288">
        <v>0</v>
      </c>
      <c r="I25" s="288">
        <f t="shared" si="0"/>
        <v>2148</v>
      </c>
    </row>
    <row r="26" spans="1:9" ht="15.75" hidden="1" thickBot="1">
      <c r="A26" s="222"/>
      <c r="B26" s="218"/>
      <c r="C26" s="218"/>
      <c r="D26" s="226" t="s">
        <v>274</v>
      </c>
      <c r="E26" s="125"/>
      <c r="F26" s="228"/>
      <c r="G26" s="291">
        <f>SUM(G12:G25)</f>
        <v>97128313</v>
      </c>
      <c r="H26" s="291">
        <f>SUM(H12:H25)</f>
        <v>72623489</v>
      </c>
      <c r="I26" s="291">
        <f>SUM(I12:I25)</f>
        <v>24504824</v>
      </c>
    </row>
    <row r="27" spans="1:9">
      <c r="A27" s="231"/>
      <c r="B27" s="218"/>
      <c r="C27" s="218"/>
      <c r="D27" s="223"/>
      <c r="E27" s="195"/>
      <c r="F27" s="236"/>
      <c r="G27" s="288"/>
      <c r="H27" s="288"/>
      <c r="I27" s="288"/>
    </row>
    <row r="28" spans="1:9">
      <c r="A28" s="217" t="s">
        <v>32</v>
      </c>
      <c r="B28" s="218"/>
      <c r="C28" s="218"/>
      <c r="D28" s="67"/>
      <c r="E28" s="129"/>
      <c r="F28" s="220"/>
      <c r="G28" s="288"/>
      <c r="H28" s="288"/>
      <c r="I28" s="288"/>
    </row>
    <row r="29" spans="1:9">
      <c r="A29" s="222" t="s">
        <v>141</v>
      </c>
      <c r="B29" s="218">
        <v>500</v>
      </c>
      <c r="C29" s="218">
        <v>341</v>
      </c>
      <c r="D29" s="67"/>
      <c r="E29" s="167" t="s">
        <v>148</v>
      </c>
      <c r="F29" s="225" t="s">
        <v>143</v>
      </c>
      <c r="G29" s="288">
        <v>2000000</v>
      </c>
      <c r="H29" s="288">
        <v>1900510</v>
      </c>
      <c r="I29" s="288">
        <f t="shared" ref="I29:I38" si="1">+G29-H29</f>
        <v>99490</v>
      </c>
    </row>
    <row r="30" spans="1:9">
      <c r="A30" s="222" t="s">
        <v>141</v>
      </c>
      <c r="B30" s="218">
        <v>500</v>
      </c>
      <c r="C30" s="218">
        <v>342</v>
      </c>
      <c r="D30" s="251"/>
      <c r="E30" s="118" t="s">
        <v>149</v>
      </c>
      <c r="F30" s="225" t="s">
        <v>143</v>
      </c>
      <c r="G30" s="288">
        <v>983987</v>
      </c>
      <c r="H30" s="288">
        <v>971464</v>
      </c>
      <c r="I30" s="288">
        <f t="shared" si="1"/>
        <v>12523</v>
      </c>
    </row>
    <row r="31" spans="1:9">
      <c r="A31" s="222" t="s">
        <v>141</v>
      </c>
      <c r="B31" s="218">
        <v>500</v>
      </c>
      <c r="C31" s="218">
        <v>343</v>
      </c>
      <c r="D31" s="251"/>
      <c r="E31" s="118" t="s">
        <v>150</v>
      </c>
      <c r="F31" s="225" t="s">
        <v>143</v>
      </c>
      <c r="G31" s="288">
        <v>1368301</v>
      </c>
      <c r="H31" s="288">
        <v>1312393</v>
      </c>
      <c r="I31" s="288">
        <f t="shared" si="1"/>
        <v>55908</v>
      </c>
    </row>
    <row r="32" spans="1:9">
      <c r="A32" s="222" t="s">
        <v>141</v>
      </c>
      <c r="B32" s="218">
        <v>500</v>
      </c>
      <c r="C32" s="218">
        <v>344</v>
      </c>
      <c r="D32" s="251"/>
      <c r="E32" s="118" t="s">
        <v>147</v>
      </c>
      <c r="F32" s="225" t="s">
        <v>143</v>
      </c>
      <c r="G32" s="288">
        <v>299600</v>
      </c>
      <c r="H32" s="288">
        <v>141760</v>
      </c>
      <c r="I32" s="288">
        <f t="shared" si="1"/>
        <v>157840</v>
      </c>
    </row>
    <row r="33" spans="1:9">
      <c r="A33" s="222" t="s">
        <v>203</v>
      </c>
      <c r="B33" s="218">
        <v>500</v>
      </c>
      <c r="C33" s="218">
        <v>345</v>
      </c>
      <c r="D33" s="251"/>
      <c r="E33" s="118" t="s">
        <v>204</v>
      </c>
      <c r="F33" s="225" t="s">
        <v>202</v>
      </c>
      <c r="G33" s="288">
        <v>193432</v>
      </c>
      <c r="H33" s="288">
        <v>138092</v>
      </c>
      <c r="I33" s="288">
        <f t="shared" si="1"/>
        <v>55340</v>
      </c>
    </row>
    <row r="34" spans="1:9">
      <c r="A34" s="222" t="s">
        <v>203</v>
      </c>
      <c r="B34" s="218">
        <v>500</v>
      </c>
      <c r="C34" s="218">
        <v>347</v>
      </c>
      <c r="D34" s="251"/>
      <c r="E34" s="118" t="s">
        <v>206</v>
      </c>
      <c r="F34" s="225" t="s">
        <v>202</v>
      </c>
      <c r="G34" s="288">
        <v>3320314</v>
      </c>
      <c r="H34" s="288">
        <v>1448071</v>
      </c>
      <c r="I34" s="288">
        <f t="shared" si="1"/>
        <v>1872243</v>
      </c>
    </row>
    <row r="35" spans="1:9">
      <c r="A35" s="222" t="s">
        <v>203</v>
      </c>
      <c r="B35" s="218">
        <v>500</v>
      </c>
      <c r="C35" s="218">
        <v>348</v>
      </c>
      <c r="D35" s="251"/>
      <c r="E35" s="118" t="s">
        <v>207</v>
      </c>
      <c r="F35" s="225" t="s">
        <v>202</v>
      </c>
      <c r="G35" s="288">
        <v>911563</v>
      </c>
      <c r="H35" s="288">
        <v>801312</v>
      </c>
      <c r="I35" s="288">
        <f t="shared" si="1"/>
        <v>110251</v>
      </c>
    </row>
    <row r="36" spans="1:9">
      <c r="A36" s="222" t="s">
        <v>203</v>
      </c>
      <c r="B36" s="218">
        <v>500</v>
      </c>
      <c r="C36" s="218">
        <v>349</v>
      </c>
      <c r="D36" s="251"/>
      <c r="E36" s="118" t="s">
        <v>205</v>
      </c>
      <c r="F36" s="225" t="s">
        <v>202</v>
      </c>
      <c r="G36" s="288">
        <v>6940775</v>
      </c>
      <c r="H36" s="288">
        <v>6576000</v>
      </c>
      <c r="I36" s="288">
        <f t="shared" si="1"/>
        <v>364775</v>
      </c>
    </row>
    <row r="37" spans="1:9">
      <c r="A37" s="222" t="s">
        <v>263</v>
      </c>
      <c r="B37" s="218">
        <v>500</v>
      </c>
      <c r="C37" s="218">
        <v>351</v>
      </c>
      <c r="D37" s="251"/>
      <c r="E37" s="118" t="s">
        <v>300</v>
      </c>
      <c r="F37" s="225" t="s">
        <v>296</v>
      </c>
      <c r="G37" s="288">
        <v>30836</v>
      </c>
      <c r="H37" s="288">
        <v>0</v>
      </c>
      <c r="I37" s="288">
        <f t="shared" si="1"/>
        <v>30836</v>
      </c>
    </row>
    <row r="38" spans="1:9">
      <c r="A38" s="222" t="s">
        <v>263</v>
      </c>
      <c r="B38" s="218">
        <v>500</v>
      </c>
      <c r="C38" s="218">
        <v>352</v>
      </c>
      <c r="D38" s="251"/>
      <c r="E38" s="118" t="s">
        <v>301</v>
      </c>
      <c r="F38" s="225" t="s">
        <v>296</v>
      </c>
      <c r="G38" s="288">
        <v>47522</v>
      </c>
      <c r="H38" s="288">
        <v>0</v>
      </c>
      <c r="I38" s="288">
        <f t="shared" si="1"/>
        <v>47522</v>
      </c>
    </row>
    <row r="39" spans="1:9" ht="15.75" hidden="1" thickBot="1">
      <c r="A39" s="222"/>
      <c r="B39" s="218"/>
      <c r="C39" s="218"/>
      <c r="D39" s="226" t="s">
        <v>275</v>
      </c>
      <c r="E39" s="125"/>
      <c r="F39" s="228"/>
      <c r="G39" s="290">
        <f>SUM(G28:G38)</f>
        <v>16096330</v>
      </c>
      <c r="H39" s="290">
        <f>SUM(H28:H38)</f>
        <v>13289602</v>
      </c>
      <c r="I39" s="290">
        <f>SUM(I28:I38)</f>
        <v>2806728</v>
      </c>
    </row>
    <row r="40" spans="1:9">
      <c r="A40" s="222"/>
      <c r="B40" s="218"/>
      <c r="C40" s="218"/>
      <c r="D40" s="251"/>
      <c r="E40" s="118"/>
      <c r="F40" s="236"/>
      <c r="G40" s="288"/>
      <c r="H40" s="288"/>
      <c r="I40" s="288"/>
    </row>
    <row r="41" spans="1:9">
      <c r="A41" s="254" t="s">
        <v>373</v>
      </c>
      <c r="B41" s="67"/>
      <c r="C41" s="67"/>
      <c r="D41" s="67"/>
      <c r="E41" s="129"/>
      <c r="F41" s="220"/>
      <c r="G41" s="288"/>
      <c r="H41" s="288"/>
      <c r="I41" s="288"/>
    </row>
    <row r="42" spans="1:9">
      <c r="A42" s="254"/>
      <c r="B42" s="255" t="s">
        <v>33</v>
      </c>
      <c r="C42" s="67"/>
      <c r="D42" s="67"/>
      <c r="E42" s="67"/>
      <c r="F42" s="220"/>
      <c r="G42" s="288"/>
      <c r="H42" s="288"/>
      <c r="I42" s="288"/>
    </row>
    <row r="43" spans="1:9">
      <c r="A43" s="222" t="s">
        <v>77</v>
      </c>
      <c r="B43" s="218">
        <v>500</v>
      </c>
      <c r="C43" s="218">
        <v>451</v>
      </c>
      <c r="D43" s="218"/>
      <c r="E43" s="129" t="s">
        <v>86</v>
      </c>
      <c r="F43" s="236" t="s">
        <v>81</v>
      </c>
      <c r="G43" s="288">
        <v>23378588</v>
      </c>
      <c r="H43" s="288">
        <v>23240957</v>
      </c>
      <c r="I43" s="288">
        <f t="shared" ref="I43:I58" si="2">+G43-H43</f>
        <v>137631</v>
      </c>
    </row>
    <row r="44" spans="1:9">
      <c r="A44" s="222" t="s">
        <v>141</v>
      </c>
      <c r="B44" s="218">
        <v>500</v>
      </c>
      <c r="C44" s="218">
        <v>454</v>
      </c>
      <c r="D44" s="251"/>
      <c r="E44" s="118" t="s">
        <v>152</v>
      </c>
      <c r="F44" s="244" t="s">
        <v>143</v>
      </c>
      <c r="G44" s="288">
        <v>500000</v>
      </c>
      <c r="H44" s="288">
        <v>175</v>
      </c>
      <c r="I44" s="288">
        <f t="shared" si="2"/>
        <v>499825</v>
      </c>
    </row>
    <row r="45" spans="1:9">
      <c r="A45" s="222" t="s">
        <v>141</v>
      </c>
      <c r="B45" s="218">
        <v>500</v>
      </c>
      <c r="C45" s="218">
        <v>455</v>
      </c>
      <c r="D45" s="218"/>
      <c r="E45" s="129" t="s">
        <v>153</v>
      </c>
      <c r="F45" s="225" t="s">
        <v>143</v>
      </c>
      <c r="G45" s="288">
        <v>1491968</v>
      </c>
      <c r="H45" s="288">
        <v>1163587</v>
      </c>
      <c r="I45" s="288">
        <f t="shared" si="2"/>
        <v>328381</v>
      </c>
    </row>
    <row r="46" spans="1:9">
      <c r="A46" s="222" t="s">
        <v>141</v>
      </c>
      <c r="B46" s="218">
        <v>500</v>
      </c>
      <c r="C46" s="218">
        <v>456</v>
      </c>
      <c r="D46" s="218"/>
      <c r="E46" s="129" t="s">
        <v>154</v>
      </c>
      <c r="F46" s="225" t="s">
        <v>143</v>
      </c>
      <c r="G46" s="288">
        <v>40317</v>
      </c>
      <c r="H46" s="288">
        <v>20317</v>
      </c>
      <c r="I46" s="288">
        <f t="shared" si="2"/>
        <v>20000</v>
      </c>
    </row>
    <row r="47" spans="1:9">
      <c r="A47" s="222" t="s">
        <v>203</v>
      </c>
      <c r="B47" s="218">
        <v>500</v>
      </c>
      <c r="C47" s="218">
        <v>457</v>
      </c>
      <c r="D47" s="218"/>
      <c r="E47" s="129" t="s">
        <v>208</v>
      </c>
      <c r="F47" s="225" t="s">
        <v>202</v>
      </c>
      <c r="G47" s="288">
        <v>2609222</v>
      </c>
      <c r="H47" s="288">
        <v>1914939</v>
      </c>
      <c r="I47" s="288">
        <f t="shared" si="2"/>
        <v>694283</v>
      </c>
    </row>
    <row r="48" spans="1:9">
      <c r="A48" s="222" t="s">
        <v>203</v>
      </c>
      <c r="B48" s="218">
        <v>500</v>
      </c>
      <c r="C48" s="218">
        <v>458</v>
      </c>
      <c r="D48" s="218"/>
      <c r="E48" s="129" t="s">
        <v>209</v>
      </c>
      <c r="F48" s="225" t="s">
        <v>202</v>
      </c>
      <c r="G48" s="288">
        <v>1806025</v>
      </c>
      <c r="H48" s="288">
        <v>1317698</v>
      </c>
      <c r="I48" s="288">
        <f t="shared" si="2"/>
        <v>488327</v>
      </c>
    </row>
    <row r="49" spans="1:9">
      <c r="A49" s="222" t="s">
        <v>203</v>
      </c>
      <c r="B49" s="218">
        <v>500</v>
      </c>
      <c r="C49" s="218">
        <v>459</v>
      </c>
      <c r="D49" s="218"/>
      <c r="E49" s="129" t="s">
        <v>210</v>
      </c>
      <c r="F49" s="225" t="s">
        <v>202</v>
      </c>
      <c r="G49" s="288">
        <v>10807</v>
      </c>
      <c r="H49" s="288">
        <f>+'Status 12-31-07'!P118</f>
        <v>0</v>
      </c>
      <c r="I49" s="288">
        <f t="shared" si="2"/>
        <v>10807</v>
      </c>
    </row>
    <row r="50" spans="1:9">
      <c r="A50" s="222" t="s">
        <v>203</v>
      </c>
      <c r="B50" s="218">
        <v>500</v>
      </c>
      <c r="C50" s="218">
        <v>460</v>
      </c>
      <c r="D50" s="218"/>
      <c r="E50" s="129" t="s">
        <v>211</v>
      </c>
      <c r="F50" s="225" t="s">
        <v>202</v>
      </c>
      <c r="G50" s="288">
        <v>1184653</v>
      </c>
      <c r="H50" s="288">
        <v>66118</v>
      </c>
      <c r="I50" s="288">
        <f t="shared" si="2"/>
        <v>1118535</v>
      </c>
    </row>
    <row r="51" spans="1:9">
      <c r="A51" s="222" t="s">
        <v>203</v>
      </c>
      <c r="B51" s="218">
        <v>500</v>
      </c>
      <c r="C51" s="218">
        <v>461</v>
      </c>
      <c r="D51" s="218"/>
      <c r="E51" s="129" t="s">
        <v>212</v>
      </c>
      <c r="F51" s="225" t="s">
        <v>202</v>
      </c>
      <c r="G51" s="288">
        <v>84816</v>
      </c>
      <c r="H51" s="288">
        <v>350</v>
      </c>
      <c r="I51" s="288">
        <f t="shared" si="2"/>
        <v>84466</v>
      </c>
    </row>
    <row r="52" spans="1:9">
      <c r="A52" s="222" t="s">
        <v>203</v>
      </c>
      <c r="B52" s="218">
        <v>500</v>
      </c>
      <c r="C52" s="218">
        <v>462</v>
      </c>
      <c r="D52" s="218"/>
      <c r="E52" s="129" t="s">
        <v>213</v>
      </c>
      <c r="F52" s="225" t="s">
        <v>202</v>
      </c>
      <c r="G52" s="288">
        <v>1385304</v>
      </c>
      <c r="H52" s="288">
        <v>640990</v>
      </c>
      <c r="I52" s="288">
        <f t="shared" si="2"/>
        <v>744314</v>
      </c>
    </row>
    <row r="53" spans="1:9">
      <c r="A53" s="222" t="s">
        <v>203</v>
      </c>
      <c r="B53" s="218">
        <v>500</v>
      </c>
      <c r="C53" s="218">
        <v>463</v>
      </c>
      <c r="D53" s="218"/>
      <c r="E53" s="129" t="s">
        <v>214</v>
      </c>
      <c r="F53" s="225" t="s">
        <v>202</v>
      </c>
      <c r="G53" s="288">
        <v>81669</v>
      </c>
      <c r="H53" s="288">
        <v>5285</v>
      </c>
      <c r="I53" s="288">
        <f t="shared" si="2"/>
        <v>76384</v>
      </c>
    </row>
    <row r="54" spans="1:9">
      <c r="A54" s="222" t="s">
        <v>203</v>
      </c>
      <c r="B54" s="218">
        <v>500</v>
      </c>
      <c r="C54" s="218">
        <v>464</v>
      </c>
      <c r="D54" s="251"/>
      <c r="E54" s="118" t="s">
        <v>215</v>
      </c>
      <c r="F54" s="244" t="s">
        <v>202</v>
      </c>
      <c r="G54" s="288">
        <v>150000</v>
      </c>
      <c r="H54" s="288">
        <v>80940</v>
      </c>
      <c r="I54" s="288">
        <f t="shared" si="2"/>
        <v>69060</v>
      </c>
    </row>
    <row r="55" spans="1:9">
      <c r="A55" s="222" t="s">
        <v>263</v>
      </c>
      <c r="B55" s="218">
        <v>500</v>
      </c>
      <c r="C55" s="218">
        <v>465</v>
      </c>
      <c r="D55" s="218"/>
      <c r="E55" s="118" t="s">
        <v>303</v>
      </c>
      <c r="F55" s="225" t="s">
        <v>296</v>
      </c>
      <c r="G55" s="288">
        <v>237832</v>
      </c>
      <c r="H55" s="288">
        <v>0</v>
      </c>
      <c r="I55" s="288">
        <f t="shared" si="2"/>
        <v>237832</v>
      </c>
    </row>
    <row r="56" spans="1:9">
      <c r="A56" s="222" t="s">
        <v>263</v>
      </c>
      <c r="B56" s="218">
        <v>500</v>
      </c>
      <c r="C56" s="218">
        <v>466</v>
      </c>
      <c r="D56" s="218"/>
      <c r="E56" s="129" t="s">
        <v>304</v>
      </c>
      <c r="F56" s="225" t="s">
        <v>296</v>
      </c>
      <c r="G56" s="288">
        <v>22318</v>
      </c>
      <c r="H56" s="288">
        <v>0</v>
      </c>
      <c r="I56" s="288">
        <f t="shared" si="2"/>
        <v>22318</v>
      </c>
    </row>
    <row r="57" spans="1:9">
      <c r="A57" s="222" t="s">
        <v>263</v>
      </c>
      <c r="B57" s="218">
        <v>500</v>
      </c>
      <c r="C57" s="218">
        <v>470</v>
      </c>
      <c r="D57" s="218"/>
      <c r="E57" s="118" t="s">
        <v>307</v>
      </c>
      <c r="F57" s="225" t="s">
        <v>296</v>
      </c>
      <c r="G57" s="288">
        <v>26801</v>
      </c>
      <c r="H57" s="288">
        <v>0</v>
      </c>
      <c r="I57" s="288">
        <f t="shared" si="2"/>
        <v>26801</v>
      </c>
    </row>
    <row r="58" spans="1:9">
      <c r="A58" s="222" t="s">
        <v>263</v>
      </c>
      <c r="B58" s="218">
        <v>500</v>
      </c>
      <c r="C58" s="218">
        <v>471</v>
      </c>
      <c r="D58" s="218"/>
      <c r="E58" s="118" t="s">
        <v>308</v>
      </c>
      <c r="F58" s="225" t="s">
        <v>296</v>
      </c>
      <c r="G58" s="288">
        <v>16182</v>
      </c>
      <c r="H58" s="288">
        <v>0</v>
      </c>
      <c r="I58" s="288">
        <f t="shared" si="2"/>
        <v>16182</v>
      </c>
    </row>
    <row r="59" spans="1:9" hidden="1">
      <c r="A59" s="222"/>
      <c r="B59" s="218"/>
      <c r="C59" s="218"/>
      <c r="D59" s="259" t="s">
        <v>273</v>
      </c>
      <c r="E59" s="170"/>
      <c r="F59" s="261"/>
      <c r="G59" s="292">
        <f>SUM(G41:G58)</f>
        <v>33026502</v>
      </c>
      <c r="H59" s="292">
        <f>SUM(H41:H58)</f>
        <v>28451356</v>
      </c>
      <c r="I59" s="292">
        <f>SUM(I41:I58)</f>
        <v>4575146</v>
      </c>
    </row>
    <row r="60" spans="1:9">
      <c r="A60" s="222"/>
      <c r="B60" s="218"/>
      <c r="C60" s="218"/>
      <c r="D60" s="223"/>
      <c r="E60" s="167"/>
      <c r="F60" s="225"/>
      <c r="G60" s="288"/>
      <c r="H60" s="288"/>
      <c r="I60" s="288"/>
    </row>
    <row r="61" spans="1:9">
      <c r="A61" s="217"/>
      <c r="B61" s="223" t="s">
        <v>37</v>
      </c>
      <c r="C61" s="67"/>
      <c r="D61" s="67"/>
      <c r="E61" s="67"/>
      <c r="F61" s="220"/>
      <c r="G61" s="288"/>
      <c r="H61" s="288"/>
      <c r="I61" s="288"/>
    </row>
    <row r="62" spans="1:9">
      <c r="A62" s="231" t="s">
        <v>28</v>
      </c>
      <c r="B62" s="218">
        <v>500</v>
      </c>
      <c r="C62" s="218">
        <v>547</v>
      </c>
      <c r="D62" s="72"/>
      <c r="E62" s="118" t="s">
        <v>38</v>
      </c>
      <c r="F62" s="240" t="s">
        <v>192</v>
      </c>
      <c r="G62" s="288">
        <v>3399026</v>
      </c>
      <c r="H62" s="288">
        <v>3357781</v>
      </c>
      <c r="I62" s="288">
        <f t="shared" ref="I62:I94" si="3">+G62-H62</f>
        <v>41245</v>
      </c>
    </row>
    <row r="63" spans="1:9">
      <c r="A63" s="222" t="s">
        <v>77</v>
      </c>
      <c r="B63" s="218">
        <v>500</v>
      </c>
      <c r="C63" s="218">
        <v>553</v>
      </c>
      <c r="D63" s="67"/>
      <c r="E63" s="129" t="s">
        <v>88</v>
      </c>
      <c r="F63" s="236" t="s">
        <v>81</v>
      </c>
      <c r="G63" s="288">
        <v>670216</v>
      </c>
      <c r="H63" s="288">
        <v>668711</v>
      </c>
      <c r="I63" s="288">
        <f t="shared" si="3"/>
        <v>1505</v>
      </c>
    </row>
    <row r="64" spans="1:9">
      <c r="A64" s="222" t="s">
        <v>141</v>
      </c>
      <c r="B64" s="218">
        <v>500</v>
      </c>
      <c r="C64" s="218">
        <v>555</v>
      </c>
      <c r="D64" s="67"/>
      <c r="E64" s="129" t="s">
        <v>155</v>
      </c>
      <c r="F64" s="225" t="s">
        <v>143</v>
      </c>
      <c r="G64" s="288">
        <v>1971561</v>
      </c>
      <c r="H64" s="288">
        <v>1704138</v>
      </c>
      <c r="I64" s="288">
        <f t="shared" si="3"/>
        <v>267423</v>
      </c>
    </row>
    <row r="65" spans="1:9">
      <c r="A65" s="222" t="s">
        <v>141</v>
      </c>
      <c r="B65" s="218">
        <v>500</v>
      </c>
      <c r="C65" s="218">
        <v>556</v>
      </c>
      <c r="D65" s="67"/>
      <c r="E65" s="129" t="s">
        <v>157</v>
      </c>
      <c r="F65" s="225" t="s">
        <v>143</v>
      </c>
      <c r="G65" s="288">
        <v>15357</v>
      </c>
      <c r="H65" s="288">
        <v>14837</v>
      </c>
      <c r="I65" s="288">
        <f t="shared" si="3"/>
        <v>520</v>
      </c>
    </row>
    <row r="66" spans="1:9">
      <c r="A66" s="222" t="s">
        <v>141</v>
      </c>
      <c r="B66" s="218">
        <v>500</v>
      </c>
      <c r="C66" s="218">
        <v>557</v>
      </c>
      <c r="D66" s="67"/>
      <c r="E66" s="129" t="s">
        <v>158</v>
      </c>
      <c r="F66" s="225" t="s">
        <v>143</v>
      </c>
      <c r="G66" s="288">
        <v>22367</v>
      </c>
      <c r="H66" s="288">
        <v>13178</v>
      </c>
      <c r="I66" s="288">
        <f t="shared" si="3"/>
        <v>9189</v>
      </c>
    </row>
    <row r="67" spans="1:9">
      <c r="A67" s="222" t="s">
        <v>141</v>
      </c>
      <c r="B67" s="218">
        <v>500</v>
      </c>
      <c r="C67" s="218">
        <v>558</v>
      </c>
      <c r="D67" s="67"/>
      <c r="E67" s="129" t="s">
        <v>159</v>
      </c>
      <c r="F67" s="225" t="s">
        <v>143</v>
      </c>
      <c r="G67" s="288">
        <v>50918</v>
      </c>
      <c r="H67" s="288">
        <v>41270</v>
      </c>
      <c r="I67" s="288">
        <f t="shared" si="3"/>
        <v>9648</v>
      </c>
    </row>
    <row r="68" spans="1:9">
      <c r="A68" s="222" t="s">
        <v>141</v>
      </c>
      <c r="B68" s="218">
        <v>500</v>
      </c>
      <c r="C68" s="218">
        <v>559</v>
      </c>
      <c r="D68" s="67"/>
      <c r="E68" s="129" t="s">
        <v>160</v>
      </c>
      <c r="F68" s="225" t="s">
        <v>143</v>
      </c>
      <c r="G68" s="288">
        <v>385795</v>
      </c>
      <c r="H68" s="288">
        <v>355795</v>
      </c>
      <c r="I68" s="288">
        <f t="shared" si="3"/>
        <v>30000</v>
      </c>
    </row>
    <row r="69" spans="1:9">
      <c r="A69" s="222" t="s">
        <v>141</v>
      </c>
      <c r="B69" s="218">
        <v>500</v>
      </c>
      <c r="C69" s="218">
        <v>561</v>
      </c>
      <c r="D69" s="67"/>
      <c r="E69" s="129" t="s">
        <v>162</v>
      </c>
      <c r="F69" s="225" t="s">
        <v>143</v>
      </c>
      <c r="G69" s="288">
        <v>720667</v>
      </c>
      <c r="H69" s="288">
        <v>230383</v>
      </c>
      <c r="I69" s="288">
        <f t="shared" si="3"/>
        <v>490284</v>
      </c>
    </row>
    <row r="70" spans="1:9">
      <c r="A70" s="222" t="s">
        <v>141</v>
      </c>
      <c r="B70" s="218">
        <v>500</v>
      </c>
      <c r="C70" s="218">
        <v>563</v>
      </c>
      <c r="D70" s="67"/>
      <c r="E70" s="129" t="s">
        <v>164</v>
      </c>
      <c r="F70" s="225" t="s">
        <v>143</v>
      </c>
      <c r="G70" s="288">
        <v>134347</v>
      </c>
      <c r="H70" s="288">
        <v>106751</v>
      </c>
      <c r="I70" s="288">
        <f t="shared" si="3"/>
        <v>27596</v>
      </c>
    </row>
    <row r="71" spans="1:9">
      <c r="A71" s="222" t="s">
        <v>141</v>
      </c>
      <c r="B71" s="218">
        <v>500</v>
      </c>
      <c r="C71" s="218">
        <v>564</v>
      </c>
      <c r="D71" s="67"/>
      <c r="E71" s="129" t="s">
        <v>165</v>
      </c>
      <c r="F71" s="225" t="s">
        <v>143</v>
      </c>
      <c r="G71" s="288">
        <v>42658</v>
      </c>
      <c r="H71" s="288">
        <v>42658</v>
      </c>
      <c r="I71" s="288">
        <f t="shared" si="3"/>
        <v>0</v>
      </c>
    </row>
    <row r="72" spans="1:9">
      <c r="A72" s="222" t="s">
        <v>141</v>
      </c>
      <c r="B72" s="218">
        <v>500</v>
      </c>
      <c r="C72" s="218">
        <v>565</v>
      </c>
      <c r="D72" s="67"/>
      <c r="E72" s="129" t="s">
        <v>166</v>
      </c>
      <c r="F72" s="225" t="s">
        <v>143</v>
      </c>
      <c r="G72" s="288">
        <v>174156</v>
      </c>
      <c r="H72" s="288">
        <v>28454</v>
      </c>
      <c r="I72" s="288">
        <f t="shared" si="3"/>
        <v>145702</v>
      </c>
    </row>
    <row r="73" spans="1:9">
      <c r="A73" s="222" t="s">
        <v>141</v>
      </c>
      <c r="B73" s="218">
        <v>500</v>
      </c>
      <c r="C73" s="218">
        <v>567</v>
      </c>
      <c r="D73" s="67"/>
      <c r="E73" s="129" t="s">
        <v>168</v>
      </c>
      <c r="F73" s="225" t="s">
        <v>143</v>
      </c>
      <c r="G73" s="288">
        <v>919915</v>
      </c>
      <c r="H73" s="288">
        <v>391080</v>
      </c>
      <c r="I73" s="288">
        <f t="shared" si="3"/>
        <v>528835</v>
      </c>
    </row>
    <row r="74" spans="1:9">
      <c r="A74" s="222" t="s">
        <v>141</v>
      </c>
      <c r="B74" s="218">
        <v>500</v>
      </c>
      <c r="C74" s="218">
        <v>568</v>
      </c>
      <c r="D74" s="67"/>
      <c r="E74" s="129" t="s">
        <v>169</v>
      </c>
      <c r="F74" s="225" t="s">
        <v>143</v>
      </c>
      <c r="G74" s="288">
        <v>300149</v>
      </c>
      <c r="H74" s="288">
        <v>33553</v>
      </c>
      <c r="I74" s="288">
        <f t="shared" si="3"/>
        <v>266596</v>
      </c>
    </row>
    <row r="75" spans="1:9">
      <c r="A75" s="222" t="s">
        <v>141</v>
      </c>
      <c r="B75" s="218">
        <v>500</v>
      </c>
      <c r="C75" s="218">
        <v>572</v>
      </c>
      <c r="D75" s="67"/>
      <c r="E75" s="129" t="s">
        <v>171</v>
      </c>
      <c r="F75" s="225" t="s">
        <v>143</v>
      </c>
      <c r="G75" s="288">
        <v>1923728</v>
      </c>
      <c r="H75" s="288">
        <v>1920212</v>
      </c>
      <c r="I75" s="288">
        <f t="shared" si="3"/>
        <v>3516</v>
      </c>
    </row>
    <row r="76" spans="1:9">
      <c r="A76" s="222" t="s">
        <v>141</v>
      </c>
      <c r="B76" s="218">
        <v>500</v>
      </c>
      <c r="C76" s="218">
        <v>573</v>
      </c>
      <c r="D76" s="67"/>
      <c r="E76" s="129" t="s">
        <v>156</v>
      </c>
      <c r="F76" s="225" t="s">
        <v>143</v>
      </c>
      <c r="G76" s="288">
        <v>190838</v>
      </c>
      <c r="H76" s="288">
        <v>102896</v>
      </c>
      <c r="I76" s="288">
        <f t="shared" si="3"/>
        <v>87942</v>
      </c>
    </row>
    <row r="77" spans="1:9">
      <c r="A77" s="222" t="s">
        <v>203</v>
      </c>
      <c r="B77" s="218">
        <v>500</v>
      </c>
      <c r="C77" s="218">
        <v>574</v>
      </c>
      <c r="D77" s="67"/>
      <c r="E77" s="129" t="s">
        <v>216</v>
      </c>
      <c r="F77" s="225" t="s">
        <v>202</v>
      </c>
      <c r="G77" s="288">
        <v>2046622</v>
      </c>
      <c r="H77" s="288">
        <v>362970</v>
      </c>
      <c r="I77" s="288">
        <f t="shared" si="3"/>
        <v>1683652</v>
      </c>
    </row>
    <row r="78" spans="1:9">
      <c r="A78" s="222" t="s">
        <v>203</v>
      </c>
      <c r="B78" s="218">
        <v>500</v>
      </c>
      <c r="C78" s="218" t="s">
        <v>417</v>
      </c>
      <c r="D78" s="67"/>
      <c r="E78" s="129" t="s">
        <v>364</v>
      </c>
      <c r="F78" s="225" t="s">
        <v>202</v>
      </c>
      <c r="G78" s="288">
        <v>17277</v>
      </c>
      <c r="H78" s="288">
        <v>0</v>
      </c>
      <c r="I78" s="288">
        <f t="shared" si="3"/>
        <v>17277</v>
      </c>
    </row>
    <row r="79" spans="1:9">
      <c r="A79" s="222" t="s">
        <v>203</v>
      </c>
      <c r="B79" s="218">
        <v>500</v>
      </c>
      <c r="C79" s="218">
        <v>576</v>
      </c>
      <c r="D79" s="67"/>
      <c r="E79" s="129" t="s">
        <v>217</v>
      </c>
      <c r="F79" s="225" t="s">
        <v>202</v>
      </c>
      <c r="G79" s="288">
        <v>2005</v>
      </c>
      <c r="H79" s="288">
        <v>175</v>
      </c>
      <c r="I79" s="288">
        <f t="shared" si="3"/>
        <v>1830</v>
      </c>
    </row>
    <row r="80" spans="1:9">
      <c r="A80" s="222" t="s">
        <v>203</v>
      </c>
      <c r="B80" s="218">
        <v>500</v>
      </c>
      <c r="C80" s="218">
        <v>577</v>
      </c>
      <c r="D80" s="67"/>
      <c r="E80" s="129" t="s">
        <v>218</v>
      </c>
      <c r="F80" s="225" t="s">
        <v>202</v>
      </c>
      <c r="G80" s="288">
        <v>10209</v>
      </c>
      <c r="H80" s="288">
        <v>5725</v>
      </c>
      <c r="I80" s="288">
        <f t="shared" si="3"/>
        <v>4484</v>
      </c>
    </row>
    <row r="81" spans="1:9">
      <c r="A81" s="222" t="s">
        <v>203</v>
      </c>
      <c r="B81" s="218">
        <v>500</v>
      </c>
      <c r="C81" s="218">
        <v>579</v>
      </c>
      <c r="D81" s="67"/>
      <c r="E81" s="129" t="s">
        <v>220</v>
      </c>
      <c r="F81" s="225" t="s">
        <v>202</v>
      </c>
      <c r="G81" s="288">
        <v>35926</v>
      </c>
      <c r="H81" s="288">
        <v>9412</v>
      </c>
      <c r="I81" s="288">
        <f t="shared" si="3"/>
        <v>26514</v>
      </c>
    </row>
    <row r="82" spans="1:9">
      <c r="A82" s="222" t="s">
        <v>203</v>
      </c>
      <c r="B82" s="218">
        <v>500</v>
      </c>
      <c r="C82" s="218">
        <v>580</v>
      </c>
      <c r="D82" s="67"/>
      <c r="E82" s="129" t="s">
        <v>221</v>
      </c>
      <c r="F82" s="225" t="s">
        <v>202</v>
      </c>
      <c r="G82" s="288">
        <v>373226</v>
      </c>
      <c r="H82" s="288">
        <v>0</v>
      </c>
      <c r="I82" s="288">
        <f t="shared" si="3"/>
        <v>373226</v>
      </c>
    </row>
    <row r="83" spans="1:9">
      <c r="A83" s="222" t="s">
        <v>203</v>
      </c>
      <c r="B83" s="218">
        <v>500</v>
      </c>
      <c r="C83" s="218">
        <v>581</v>
      </c>
      <c r="D83" s="67"/>
      <c r="E83" s="129" t="s">
        <v>222</v>
      </c>
      <c r="F83" s="225" t="s">
        <v>202</v>
      </c>
      <c r="G83" s="288">
        <v>296626</v>
      </c>
      <c r="H83" s="288">
        <v>256617</v>
      </c>
      <c r="I83" s="288">
        <f t="shared" si="3"/>
        <v>40009</v>
      </c>
    </row>
    <row r="84" spans="1:9">
      <c r="A84" s="222" t="s">
        <v>203</v>
      </c>
      <c r="B84" s="218">
        <v>500</v>
      </c>
      <c r="C84" s="218">
        <v>582</v>
      </c>
      <c r="D84" s="67"/>
      <c r="E84" s="129" t="s">
        <v>223</v>
      </c>
      <c r="F84" s="225" t="s">
        <v>202</v>
      </c>
      <c r="G84" s="288">
        <v>17648</v>
      </c>
      <c r="H84" s="288">
        <v>11142</v>
      </c>
      <c r="I84" s="288">
        <f t="shared" si="3"/>
        <v>6506</v>
      </c>
    </row>
    <row r="85" spans="1:9">
      <c r="A85" s="222" t="s">
        <v>203</v>
      </c>
      <c r="B85" s="218">
        <v>500</v>
      </c>
      <c r="C85" s="218">
        <v>585</v>
      </c>
      <c r="D85" s="67"/>
      <c r="E85" s="129" t="s">
        <v>226</v>
      </c>
      <c r="F85" s="225" t="s">
        <v>202</v>
      </c>
      <c r="G85" s="288">
        <v>142855</v>
      </c>
      <c r="H85" s="288">
        <v>0</v>
      </c>
      <c r="I85" s="288">
        <f t="shared" si="3"/>
        <v>142855</v>
      </c>
    </row>
    <row r="86" spans="1:9">
      <c r="A86" s="222" t="s">
        <v>203</v>
      </c>
      <c r="B86" s="218">
        <v>500</v>
      </c>
      <c r="C86" s="218">
        <v>586</v>
      </c>
      <c r="D86" s="67"/>
      <c r="E86" s="129" t="s">
        <v>227</v>
      </c>
      <c r="F86" s="225" t="s">
        <v>202</v>
      </c>
      <c r="G86" s="288">
        <v>124979</v>
      </c>
      <c r="H86" s="288">
        <v>0</v>
      </c>
      <c r="I86" s="288">
        <f t="shared" si="3"/>
        <v>124979</v>
      </c>
    </row>
    <row r="87" spans="1:9">
      <c r="A87" s="222" t="s">
        <v>203</v>
      </c>
      <c r="B87" s="218">
        <v>500</v>
      </c>
      <c r="C87" s="218">
        <v>587</v>
      </c>
      <c r="D87" s="67"/>
      <c r="E87" s="129" t="s">
        <v>228</v>
      </c>
      <c r="F87" s="225" t="s">
        <v>202</v>
      </c>
      <c r="G87" s="288">
        <v>191618</v>
      </c>
      <c r="H87" s="288">
        <v>5096</v>
      </c>
      <c r="I87" s="288">
        <f t="shared" si="3"/>
        <v>186522</v>
      </c>
    </row>
    <row r="88" spans="1:9">
      <c r="A88" s="222" t="s">
        <v>203</v>
      </c>
      <c r="B88" s="218">
        <v>500</v>
      </c>
      <c r="C88" s="218">
        <v>588</v>
      </c>
      <c r="D88" s="67"/>
      <c r="E88" s="129" t="s">
        <v>229</v>
      </c>
      <c r="F88" s="225" t="s">
        <v>202</v>
      </c>
      <c r="G88" s="288">
        <v>520418</v>
      </c>
      <c r="H88" s="288">
        <v>204682</v>
      </c>
      <c r="I88" s="288">
        <f t="shared" si="3"/>
        <v>315736</v>
      </c>
    </row>
    <row r="89" spans="1:9">
      <c r="A89" s="222" t="s">
        <v>203</v>
      </c>
      <c r="B89" s="218">
        <v>500</v>
      </c>
      <c r="C89" s="218">
        <v>589</v>
      </c>
      <c r="D89" s="67"/>
      <c r="E89" s="129" t="s">
        <v>230</v>
      </c>
      <c r="F89" s="225" t="s">
        <v>202</v>
      </c>
      <c r="G89" s="288">
        <v>242325</v>
      </c>
      <c r="H89" s="288">
        <v>0</v>
      </c>
      <c r="I89" s="288">
        <f t="shared" si="3"/>
        <v>242325</v>
      </c>
    </row>
    <row r="90" spans="1:9">
      <c r="A90" s="222" t="s">
        <v>203</v>
      </c>
      <c r="B90" s="218">
        <v>500</v>
      </c>
      <c r="C90" s="218">
        <v>591</v>
      </c>
      <c r="D90" s="67"/>
      <c r="E90" s="129" t="s">
        <v>232</v>
      </c>
      <c r="F90" s="225" t="s">
        <v>202</v>
      </c>
      <c r="G90" s="288">
        <v>53539</v>
      </c>
      <c r="H90" s="288">
        <v>0</v>
      </c>
      <c r="I90" s="288">
        <f t="shared" si="3"/>
        <v>53539</v>
      </c>
    </row>
    <row r="91" spans="1:9">
      <c r="A91" s="222" t="s">
        <v>203</v>
      </c>
      <c r="B91" s="218">
        <v>500</v>
      </c>
      <c r="C91" s="218">
        <v>592</v>
      </c>
      <c r="D91" s="67"/>
      <c r="E91" s="129" t="s">
        <v>233</v>
      </c>
      <c r="F91" s="225" t="s">
        <v>202</v>
      </c>
      <c r="G91" s="288">
        <v>260000</v>
      </c>
      <c r="H91" s="288">
        <v>0</v>
      </c>
      <c r="I91" s="288">
        <f t="shared" si="3"/>
        <v>260000</v>
      </c>
    </row>
    <row r="92" spans="1:9">
      <c r="A92" s="222" t="s">
        <v>203</v>
      </c>
      <c r="B92" s="218">
        <v>500</v>
      </c>
      <c r="C92" s="218">
        <v>593</v>
      </c>
      <c r="D92" s="72"/>
      <c r="E92" s="118" t="s">
        <v>234</v>
      </c>
      <c r="F92" s="244" t="s">
        <v>202</v>
      </c>
      <c r="G92" s="288">
        <v>175000</v>
      </c>
      <c r="H92" s="288">
        <v>164312</v>
      </c>
      <c r="I92" s="288">
        <f t="shared" si="3"/>
        <v>10688</v>
      </c>
    </row>
    <row r="93" spans="1:9">
      <c r="A93" s="222" t="s">
        <v>203</v>
      </c>
      <c r="B93" s="218">
        <v>500</v>
      </c>
      <c r="C93" s="218">
        <v>594</v>
      </c>
      <c r="D93" s="67"/>
      <c r="E93" s="129" t="s">
        <v>235</v>
      </c>
      <c r="F93" s="225" t="s">
        <v>202</v>
      </c>
      <c r="G93" s="288">
        <v>103991</v>
      </c>
      <c r="H93" s="288">
        <v>0</v>
      </c>
      <c r="I93" s="288">
        <f t="shared" si="3"/>
        <v>103991</v>
      </c>
    </row>
    <row r="94" spans="1:9">
      <c r="A94" s="222" t="s">
        <v>263</v>
      </c>
      <c r="B94" s="218">
        <v>500</v>
      </c>
      <c r="C94" s="218">
        <v>504</v>
      </c>
      <c r="D94" s="67"/>
      <c r="E94" s="118" t="s">
        <v>313</v>
      </c>
      <c r="F94" s="225" t="s">
        <v>296</v>
      </c>
      <c r="G94" s="288">
        <v>1314</v>
      </c>
      <c r="H94" s="288">
        <v>0</v>
      </c>
      <c r="I94" s="288">
        <f t="shared" si="3"/>
        <v>1314</v>
      </c>
    </row>
    <row r="95" spans="1:9">
      <c r="A95" s="222" t="s">
        <v>263</v>
      </c>
      <c r="B95" s="218">
        <v>500</v>
      </c>
      <c r="C95" s="218">
        <v>514</v>
      </c>
      <c r="D95" s="67"/>
      <c r="E95" s="118" t="s">
        <v>323</v>
      </c>
      <c r="F95" s="225" t="s">
        <v>296</v>
      </c>
      <c r="G95" s="288">
        <v>12495</v>
      </c>
      <c r="H95" s="288">
        <v>0</v>
      </c>
      <c r="I95" s="288">
        <f>+G95-H95</f>
        <v>12495</v>
      </c>
    </row>
    <row r="96" spans="1:9">
      <c r="A96" s="222" t="s">
        <v>263</v>
      </c>
      <c r="B96" s="218">
        <v>500</v>
      </c>
      <c r="C96" s="218">
        <v>515</v>
      </c>
      <c r="D96" s="67"/>
      <c r="E96" s="118" t="s">
        <v>324</v>
      </c>
      <c r="F96" s="225" t="s">
        <v>296</v>
      </c>
      <c r="G96" s="288">
        <v>333680</v>
      </c>
      <c r="H96" s="288">
        <v>0</v>
      </c>
      <c r="I96" s="288">
        <f>+G96-H96</f>
        <v>333680</v>
      </c>
    </row>
    <row r="97" spans="1:9" hidden="1">
      <c r="A97" s="222"/>
      <c r="B97" s="218"/>
      <c r="C97" s="218"/>
      <c r="D97" s="259" t="s">
        <v>276</v>
      </c>
      <c r="E97" s="170"/>
      <c r="F97" s="261"/>
      <c r="G97" s="292">
        <f>SUM(G61:G96)</f>
        <v>15883451</v>
      </c>
      <c r="H97" s="292">
        <f>SUM(H61:H96)</f>
        <v>10031828</v>
      </c>
      <c r="I97" s="292">
        <f>SUM(I61:I96)</f>
        <v>5851623</v>
      </c>
    </row>
    <row r="98" spans="1:9" hidden="1">
      <c r="A98" s="222"/>
      <c r="B98" s="218"/>
      <c r="C98" s="218"/>
      <c r="D98" s="223"/>
      <c r="E98" s="167"/>
      <c r="F98" s="225"/>
      <c r="G98" s="288"/>
      <c r="H98" s="288"/>
      <c r="I98" s="288"/>
    </row>
    <row r="99" spans="1:9" ht="15.75" hidden="1" thickBot="1">
      <c r="A99" s="222"/>
      <c r="B99" s="218"/>
      <c r="C99" s="218"/>
      <c r="D99" s="263" t="s">
        <v>374</v>
      </c>
      <c r="E99" s="173"/>
      <c r="F99" s="228"/>
      <c r="G99" s="290">
        <f>+G97+G59</f>
        <v>48909953</v>
      </c>
      <c r="H99" s="290">
        <f>+H97+H59</f>
        <v>38483184</v>
      </c>
      <c r="I99" s="290">
        <f>+I97+I59</f>
        <v>10426769</v>
      </c>
    </row>
    <row r="100" spans="1:9">
      <c r="A100" s="222"/>
      <c r="B100" s="218"/>
      <c r="C100" s="218"/>
      <c r="D100" s="264"/>
      <c r="E100" s="129"/>
      <c r="F100" s="225"/>
      <c r="G100" s="288"/>
      <c r="H100" s="288"/>
      <c r="I100" s="288"/>
    </row>
    <row r="101" spans="1:9">
      <c r="A101" s="254" t="s">
        <v>41</v>
      </c>
      <c r="B101" s="218"/>
      <c r="C101" s="218"/>
      <c r="D101" s="67"/>
      <c r="E101" s="129"/>
      <c r="F101" s="220"/>
      <c r="G101" s="288"/>
      <c r="H101" s="288"/>
      <c r="I101" s="288"/>
    </row>
    <row r="102" spans="1:9">
      <c r="A102" s="222" t="s">
        <v>141</v>
      </c>
      <c r="B102" s="218">
        <v>500</v>
      </c>
      <c r="C102" s="265" t="s">
        <v>178</v>
      </c>
      <c r="D102" s="67"/>
      <c r="E102" s="129" t="s">
        <v>181</v>
      </c>
      <c r="F102" s="225" t="s">
        <v>143</v>
      </c>
      <c r="G102" s="288">
        <v>1970726</v>
      </c>
      <c r="H102" s="288">
        <v>1923853</v>
      </c>
      <c r="I102" s="288">
        <f t="shared" ref="I102:I113" si="4">+G102-H102</f>
        <v>46873</v>
      </c>
    </row>
    <row r="103" spans="1:9">
      <c r="A103" s="222" t="s">
        <v>141</v>
      </c>
      <c r="B103" s="218">
        <v>500</v>
      </c>
      <c r="C103" s="265" t="s">
        <v>179</v>
      </c>
      <c r="D103" s="72"/>
      <c r="E103" s="118" t="s">
        <v>182</v>
      </c>
      <c r="F103" s="244" t="s">
        <v>143</v>
      </c>
      <c r="G103" s="288">
        <v>10000000</v>
      </c>
      <c r="H103" s="288">
        <v>9993000</v>
      </c>
      <c r="I103" s="288">
        <f t="shared" si="4"/>
        <v>7000</v>
      </c>
    </row>
    <row r="104" spans="1:9">
      <c r="A104" s="222" t="s">
        <v>141</v>
      </c>
      <c r="B104" s="218">
        <v>500</v>
      </c>
      <c r="C104" s="265" t="s">
        <v>180</v>
      </c>
      <c r="D104" s="67"/>
      <c r="E104" s="129" t="s">
        <v>183</v>
      </c>
      <c r="F104" s="225" t="s">
        <v>143</v>
      </c>
      <c r="G104" s="288">
        <v>311813</v>
      </c>
      <c r="H104" s="288">
        <v>124180</v>
      </c>
      <c r="I104" s="288">
        <f t="shared" si="4"/>
        <v>187633</v>
      </c>
    </row>
    <row r="105" spans="1:9">
      <c r="A105" s="222" t="s">
        <v>203</v>
      </c>
      <c r="B105" s="218">
        <v>500</v>
      </c>
      <c r="C105" s="265" t="s">
        <v>236</v>
      </c>
      <c r="D105" s="67"/>
      <c r="E105" s="129" t="s">
        <v>243</v>
      </c>
      <c r="F105" s="225" t="s">
        <v>202</v>
      </c>
      <c r="G105" s="288">
        <v>12475518</v>
      </c>
      <c r="H105" s="288">
        <v>5225812</v>
      </c>
      <c r="I105" s="288">
        <f t="shared" si="4"/>
        <v>7249706</v>
      </c>
    </row>
    <row r="106" spans="1:9">
      <c r="A106" s="222" t="s">
        <v>203</v>
      </c>
      <c r="B106" s="218">
        <v>500</v>
      </c>
      <c r="C106" s="265" t="s">
        <v>237</v>
      </c>
      <c r="D106" s="67"/>
      <c r="E106" s="129" t="s">
        <v>244</v>
      </c>
      <c r="F106" s="225" t="s">
        <v>202</v>
      </c>
      <c r="G106" s="288">
        <v>165889</v>
      </c>
      <c r="H106" s="288">
        <v>350</v>
      </c>
      <c r="I106" s="288">
        <f t="shared" si="4"/>
        <v>165539</v>
      </c>
    </row>
    <row r="107" spans="1:9">
      <c r="A107" s="222" t="s">
        <v>263</v>
      </c>
      <c r="B107" s="218">
        <v>500</v>
      </c>
      <c r="C107" s="265" t="s">
        <v>325</v>
      </c>
      <c r="D107" s="67"/>
      <c r="E107" s="118" t="s">
        <v>328</v>
      </c>
      <c r="F107" s="225" t="s">
        <v>296</v>
      </c>
      <c r="G107" s="288">
        <v>3431</v>
      </c>
      <c r="H107" s="288">
        <v>0</v>
      </c>
      <c r="I107" s="288">
        <f t="shared" si="4"/>
        <v>3431</v>
      </c>
    </row>
    <row r="108" spans="1:9">
      <c r="A108" s="222" t="s">
        <v>263</v>
      </c>
      <c r="B108" s="218">
        <v>500</v>
      </c>
      <c r="C108" s="265" t="s">
        <v>326</v>
      </c>
      <c r="D108" s="67"/>
      <c r="E108" s="118" t="s">
        <v>330</v>
      </c>
      <c r="F108" s="225" t="s">
        <v>296</v>
      </c>
      <c r="G108" s="288">
        <v>2710834</v>
      </c>
      <c r="H108" s="288">
        <v>0</v>
      </c>
      <c r="I108" s="288">
        <f t="shared" si="4"/>
        <v>2710834</v>
      </c>
    </row>
    <row r="109" spans="1:9">
      <c r="A109" s="222" t="s">
        <v>141</v>
      </c>
      <c r="B109" s="218">
        <v>500</v>
      </c>
      <c r="C109" s="265" t="s">
        <v>185</v>
      </c>
      <c r="D109" s="67"/>
      <c r="E109" s="129" t="s">
        <v>187</v>
      </c>
      <c r="F109" s="225" t="s">
        <v>143</v>
      </c>
      <c r="G109" s="288">
        <v>1522321</v>
      </c>
      <c r="H109" s="288">
        <v>501582</v>
      </c>
      <c r="I109" s="288">
        <f t="shared" si="4"/>
        <v>1020739</v>
      </c>
    </row>
    <row r="110" spans="1:9">
      <c r="A110" s="222" t="s">
        <v>203</v>
      </c>
      <c r="B110" s="218">
        <v>500</v>
      </c>
      <c r="C110" s="265" t="s">
        <v>241</v>
      </c>
      <c r="D110" s="67"/>
      <c r="E110" s="129" t="s">
        <v>248</v>
      </c>
      <c r="F110" s="225" t="s">
        <v>202</v>
      </c>
      <c r="G110" s="288">
        <v>1985742</v>
      </c>
      <c r="H110" s="288">
        <v>554486</v>
      </c>
      <c r="I110" s="288">
        <f t="shared" si="4"/>
        <v>1431256</v>
      </c>
    </row>
    <row r="111" spans="1:9">
      <c r="A111" s="222" t="s">
        <v>203</v>
      </c>
      <c r="B111" s="218">
        <v>500</v>
      </c>
      <c r="C111" s="265" t="s">
        <v>242</v>
      </c>
      <c r="D111" s="67"/>
      <c r="E111" s="129" t="s">
        <v>249</v>
      </c>
      <c r="F111" s="225" t="s">
        <v>202</v>
      </c>
      <c r="G111" s="288">
        <v>497252</v>
      </c>
      <c r="H111" s="288">
        <v>331716</v>
      </c>
      <c r="I111" s="288">
        <f t="shared" si="4"/>
        <v>165536</v>
      </c>
    </row>
    <row r="112" spans="1:9">
      <c r="A112" s="222" t="s">
        <v>263</v>
      </c>
      <c r="B112" s="218">
        <v>500</v>
      </c>
      <c r="C112" s="265" t="s">
        <v>331</v>
      </c>
      <c r="D112" s="67"/>
      <c r="E112" s="118" t="s">
        <v>333</v>
      </c>
      <c r="F112" s="225" t="s">
        <v>296</v>
      </c>
      <c r="G112" s="288">
        <v>98725</v>
      </c>
      <c r="H112" s="288">
        <v>0</v>
      </c>
      <c r="I112" s="288">
        <f t="shared" si="4"/>
        <v>98725</v>
      </c>
    </row>
    <row r="113" spans="1:9">
      <c r="A113" s="222" t="s">
        <v>263</v>
      </c>
      <c r="B113" s="218">
        <v>500</v>
      </c>
      <c r="C113" s="265" t="s">
        <v>332</v>
      </c>
      <c r="D113" s="67"/>
      <c r="E113" s="118" t="s">
        <v>334</v>
      </c>
      <c r="F113" s="225" t="s">
        <v>296</v>
      </c>
      <c r="G113" s="288">
        <v>9430</v>
      </c>
      <c r="H113" s="288">
        <v>0</v>
      </c>
      <c r="I113" s="288">
        <f t="shared" si="4"/>
        <v>9430</v>
      </c>
    </row>
    <row r="114" spans="1:9" ht="15.75" hidden="1" thickBot="1">
      <c r="A114" s="222"/>
      <c r="B114" s="218"/>
      <c r="C114" s="265"/>
      <c r="D114" s="226" t="s">
        <v>277</v>
      </c>
      <c r="E114" s="125"/>
      <c r="F114" s="228"/>
      <c r="G114" s="290">
        <f>SUM(G101:G113)</f>
        <v>31751681</v>
      </c>
      <c r="H114" s="290">
        <f>SUM(H101:H113)</f>
        <v>18654979</v>
      </c>
      <c r="I114" s="290">
        <f>SUM(I101:I113)</f>
        <v>13096702</v>
      </c>
    </row>
    <row r="115" spans="1:9">
      <c r="A115" s="222"/>
      <c r="B115" s="218"/>
      <c r="C115" s="265"/>
      <c r="D115" s="67"/>
      <c r="E115" s="118"/>
      <c r="F115" s="225"/>
      <c r="G115" s="288"/>
      <c r="H115" s="288"/>
      <c r="I115" s="288"/>
    </row>
    <row r="116" spans="1:9">
      <c r="A116" s="254" t="s">
        <v>278</v>
      </c>
      <c r="B116" s="218"/>
      <c r="C116" s="265"/>
      <c r="D116" s="67"/>
      <c r="E116" s="118"/>
      <c r="F116" s="225"/>
      <c r="G116" s="288"/>
      <c r="H116" s="288"/>
      <c r="I116" s="288"/>
    </row>
    <row r="117" spans="1:9">
      <c r="A117" s="222" t="s">
        <v>113</v>
      </c>
      <c r="B117" s="218">
        <v>500</v>
      </c>
      <c r="C117" s="265" t="s">
        <v>121</v>
      </c>
      <c r="D117" s="72"/>
      <c r="E117" s="118" t="s">
        <v>124</v>
      </c>
      <c r="F117" s="244" t="s">
        <v>117</v>
      </c>
      <c r="G117" s="288">
        <v>2000000</v>
      </c>
      <c r="H117" s="288">
        <v>559245</v>
      </c>
      <c r="I117" s="288">
        <f t="shared" ref="I117:I126" si="5">+G117-H117</f>
        <v>1440755</v>
      </c>
    </row>
    <row r="118" spans="1:9">
      <c r="A118" s="222" t="s">
        <v>113</v>
      </c>
      <c r="B118" s="218">
        <v>500</v>
      </c>
      <c r="C118" s="265" t="s">
        <v>122</v>
      </c>
      <c r="D118" s="67"/>
      <c r="E118" s="129" t="s">
        <v>125</v>
      </c>
      <c r="F118" s="225" t="s">
        <v>117</v>
      </c>
      <c r="G118" s="288">
        <v>1000000</v>
      </c>
      <c r="H118" s="288">
        <v>999658</v>
      </c>
      <c r="I118" s="288">
        <f t="shared" si="5"/>
        <v>342</v>
      </c>
    </row>
    <row r="119" spans="1:9">
      <c r="A119" s="222" t="s">
        <v>141</v>
      </c>
      <c r="B119" s="218">
        <v>500</v>
      </c>
      <c r="C119" s="265" t="s">
        <v>172</v>
      </c>
      <c r="D119" s="67"/>
      <c r="E119" s="129" t="s">
        <v>175</v>
      </c>
      <c r="F119" s="225" t="s">
        <v>143</v>
      </c>
      <c r="G119" s="288">
        <v>25823</v>
      </c>
      <c r="H119" s="288">
        <v>25056</v>
      </c>
      <c r="I119" s="288">
        <f t="shared" si="5"/>
        <v>767</v>
      </c>
    </row>
    <row r="120" spans="1:9">
      <c r="A120" s="222" t="s">
        <v>141</v>
      </c>
      <c r="B120" s="218">
        <v>500</v>
      </c>
      <c r="C120" s="265" t="s">
        <v>173</v>
      </c>
      <c r="D120" s="67"/>
      <c r="E120" s="129" t="s">
        <v>176</v>
      </c>
      <c r="F120" s="225" t="s">
        <v>143</v>
      </c>
      <c r="G120" s="288">
        <v>941382</v>
      </c>
      <c r="H120" s="288">
        <v>655115</v>
      </c>
      <c r="I120" s="288">
        <f t="shared" si="5"/>
        <v>286267</v>
      </c>
    </row>
    <row r="121" spans="1:9">
      <c r="A121" s="222" t="s">
        <v>141</v>
      </c>
      <c r="B121" s="218">
        <v>500</v>
      </c>
      <c r="C121" s="265" t="s">
        <v>174</v>
      </c>
      <c r="D121" s="67"/>
      <c r="E121" s="129" t="s">
        <v>177</v>
      </c>
      <c r="F121" s="225" t="s">
        <v>143</v>
      </c>
      <c r="G121" s="288">
        <v>291462</v>
      </c>
      <c r="H121" s="288">
        <v>228437</v>
      </c>
      <c r="I121" s="288">
        <f t="shared" si="5"/>
        <v>63025</v>
      </c>
    </row>
    <row r="122" spans="1:9">
      <c r="A122" s="222" t="s">
        <v>203</v>
      </c>
      <c r="B122" s="218">
        <v>500</v>
      </c>
      <c r="C122" s="265" t="s">
        <v>238</v>
      </c>
      <c r="D122" s="67"/>
      <c r="E122" s="129" t="s">
        <v>245</v>
      </c>
      <c r="F122" s="225" t="s">
        <v>202</v>
      </c>
      <c r="G122" s="288">
        <v>583081</v>
      </c>
      <c r="H122" s="288">
        <v>98653</v>
      </c>
      <c r="I122" s="288">
        <f t="shared" si="5"/>
        <v>484428</v>
      </c>
    </row>
    <row r="123" spans="1:9">
      <c r="A123" s="222" t="s">
        <v>203</v>
      </c>
      <c r="B123" s="218">
        <v>500</v>
      </c>
      <c r="C123" s="265" t="s">
        <v>239</v>
      </c>
      <c r="D123" s="67"/>
      <c r="E123" s="129" t="s">
        <v>246</v>
      </c>
      <c r="F123" s="225" t="s">
        <v>202</v>
      </c>
      <c r="G123" s="288">
        <v>920353</v>
      </c>
      <c r="H123" s="288">
        <v>103754</v>
      </c>
      <c r="I123" s="288">
        <f t="shared" si="5"/>
        <v>816599</v>
      </c>
    </row>
    <row r="124" spans="1:9">
      <c r="A124" s="222" t="s">
        <v>203</v>
      </c>
      <c r="B124" s="218">
        <v>500</v>
      </c>
      <c r="C124" s="265" t="s">
        <v>240</v>
      </c>
      <c r="D124" s="67"/>
      <c r="E124" s="129" t="s">
        <v>247</v>
      </c>
      <c r="F124" s="225" t="s">
        <v>202</v>
      </c>
      <c r="G124" s="288">
        <v>1254984</v>
      </c>
      <c r="H124" s="288">
        <v>804303</v>
      </c>
      <c r="I124" s="288">
        <f t="shared" si="5"/>
        <v>450681</v>
      </c>
    </row>
    <row r="125" spans="1:9">
      <c r="A125" s="222" t="s">
        <v>263</v>
      </c>
      <c r="B125" s="218">
        <v>500</v>
      </c>
      <c r="C125" s="265" t="s">
        <v>337</v>
      </c>
      <c r="D125" s="67"/>
      <c r="E125" s="118" t="s">
        <v>341</v>
      </c>
      <c r="F125" s="225" t="s">
        <v>296</v>
      </c>
      <c r="G125" s="288">
        <v>64286</v>
      </c>
      <c r="H125" s="288">
        <v>0</v>
      </c>
      <c r="I125" s="288">
        <f t="shared" si="5"/>
        <v>64286</v>
      </c>
    </row>
    <row r="126" spans="1:9">
      <c r="A126" s="222" t="s">
        <v>263</v>
      </c>
      <c r="B126" s="218">
        <v>500</v>
      </c>
      <c r="C126" s="265" t="s">
        <v>338</v>
      </c>
      <c r="D126" s="67"/>
      <c r="E126" s="118" t="s">
        <v>342</v>
      </c>
      <c r="F126" s="225" t="s">
        <v>296</v>
      </c>
      <c r="G126" s="288">
        <v>18297</v>
      </c>
      <c r="H126" s="288">
        <v>0</v>
      </c>
      <c r="I126" s="288">
        <f t="shared" si="5"/>
        <v>18297</v>
      </c>
    </row>
    <row r="127" spans="1:9" ht="15.75" hidden="1" thickBot="1">
      <c r="A127" s="222"/>
      <c r="B127" s="218"/>
      <c r="C127" s="218"/>
      <c r="D127" s="226" t="s">
        <v>279</v>
      </c>
      <c r="E127" s="125"/>
      <c r="F127" s="228"/>
      <c r="G127" s="290">
        <f>SUM(G116:G126)</f>
        <v>7099668</v>
      </c>
      <c r="H127" s="290">
        <f>SUM(H116:H126)</f>
        <v>3474221</v>
      </c>
      <c r="I127" s="290">
        <f>SUM(I116:I126)</f>
        <v>3625447</v>
      </c>
    </row>
    <row r="128" spans="1:9">
      <c r="A128" s="222"/>
      <c r="B128" s="218"/>
      <c r="C128" s="218"/>
      <c r="D128" s="67"/>
      <c r="E128" s="118"/>
      <c r="F128" s="225"/>
      <c r="G128" s="288"/>
      <c r="H128" s="288"/>
      <c r="I128" s="288"/>
    </row>
    <row r="129" spans="1:9">
      <c r="A129" s="217" t="s">
        <v>46</v>
      </c>
      <c r="B129" s="218"/>
      <c r="C129" s="218"/>
      <c r="D129" s="67"/>
      <c r="E129" s="129"/>
      <c r="F129" s="220"/>
      <c r="G129" s="288"/>
      <c r="H129" s="288"/>
      <c r="I129" s="288"/>
    </row>
    <row r="130" spans="1:9">
      <c r="A130" s="222" t="s">
        <v>263</v>
      </c>
      <c r="B130" s="218">
        <v>500</v>
      </c>
      <c r="C130" s="266" t="s">
        <v>416</v>
      </c>
      <c r="D130" s="67"/>
      <c r="E130" s="129" t="s">
        <v>289</v>
      </c>
      <c r="F130" s="225" t="s">
        <v>287</v>
      </c>
      <c r="G130" s="288">
        <v>374882</v>
      </c>
      <c r="H130" s="288">
        <v>0</v>
      </c>
      <c r="I130" s="288">
        <f t="shared" ref="I130:I144" si="6">+G130-H130</f>
        <v>374882</v>
      </c>
    </row>
    <row r="131" spans="1:9">
      <c r="A131" s="222" t="s">
        <v>141</v>
      </c>
      <c r="B131" s="218">
        <v>500</v>
      </c>
      <c r="C131" s="218">
        <v>868</v>
      </c>
      <c r="D131" s="67"/>
      <c r="E131" s="129" t="s">
        <v>188</v>
      </c>
      <c r="F131" s="225" t="s">
        <v>143</v>
      </c>
      <c r="G131" s="288">
        <v>479654</v>
      </c>
      <c r="H131" s="288">
        <v>318925</v>
      </c>
      <c r="I131" s="288">
        <f t="shared" si="6"/>
        <v>160729</v>
      </c>
    </row>
    <row r="132" spans="1:9">
      <c r="A132" s="222" t="s">
        <v>141</v>
      </c>
      <c r="B132" s="218">
        <v>500</v>
      </c>
      <c r="C132" s="218">
        <v>869</v>
      </c>
      <c r="D132" s="67"/>
      <c r="E132" s="129" t="s">
        <v>189</v>
      </c>
      <c r="F132" s="225" t="s">
        <v>143</v>
      </c>
      <c r="G132" s="288">
        <v>1957502</v>
      </c>
      <c r="H132" s="288">
        <v>1895270</v>
      </c>
      <c r="I132" s="288">
        <f t="shared" si="6"/>
        <v>62232</v>
      </c>
    </row>
    <row r="133" spans="1:9">
      <c r="A133" s="222" t="s">
        <v>141</v>
      </c>
      <c r="B133" s="218">
        <v>500</v>
      </c>
      <c r="C133" s="218">
        <v>870</v>
      </c>
      <c r="D133" s="67"/>
      <c r="E133" s="129" t="s">
        <v>190</v>
      </c>
      <c r="F133" s="225" t="s">
        <v>143</v>
      </c>
      <c r="G133" s="288">
        <v>2902</v>
      </c>
      <c r="H133" s="288">
        <v>0</v>
      </c>
      <c r="I133" s="288">
        <f t="shared" si="6"/>
        <v>2902</v>
      </c>
    </row>
    <row r="134" spans="1:9">
      <c r="A134" s="222" t="s">
        <v>203</v>
      </c>
      <c r="B134" s="218">
        <v>500</v>
      </c>
      <c r="C134" s="218">
        <v>871</v>
      </c>
      <c r="D134" s="67"/>
      <c r="E134" s="129" t="s">
        <v>250</v>
      </c>
      <c r="F134" s="225" t="s">
        <v>202</v>
      </c>
      <c r="G134" s="288">
        <v>1309123</v>
      </c>
      <c r="H134" s="288">
        <v>629470</v>
      </c>
      <c r="I134" s="288">
        <f t="shared" si="6"/>
        <v>679653</v>
      </c>
    </row>
    <row r="135" spans="1:9">
      <c r="A135" s="222" t="s">
        <v>203</v>
      </c>
      <c r="B135" s="218">
        <v>500</v>
      </c>
      <c r="C135" s="218">
        <v>872</v>
      </c>
      <c r="D135" s="67"/>
      <c r="E135" s="129" t="s">
        <v>251</v>
      </c>
      <c r="F135" s="225" t="s">
        <v>202</v>
      </c>
      <c r="G135" s="288">
        <v>150000</v>
      </c>
      <c r="H135" s="288">
        <v>100000</v>
      </c>
      <c r="I135" s="288">
        <f t="shared" si="6"/>
        <v>50000</v>
      </c>
    </row>
    <row r="136" spans="1:9">
      <c r="A136" s="222" t="s">
        <v>141</v>
      </c>
      <c r="B136" s="218">
        <v>500</v>
      </c>
      <c r="C136" s="218">
        <v>873</v>
      </c>
      <c r="D136" s="67"/>
      <c r="E136" s="129" t="s">
        <v>255</v>
      </c>
      <c r="F136" s="225" t="s">
        <v>254</v>
      </c>
      <c r="G136" s="288">
        <v>175166</v>
      </c>
      <c r="H136" s="288">
        <v>80858</v>
      </c>
      <c r="I136" s="288">
        <f t="shared" si="6"/>
        <v>94308</v>
      </c>
    </row>
    <row r="137" spans="1:9">
      <c r="A137" s="222" t="s">
        <v>263</v>
      </c>
      <c r="B137" s="218">
        <v>500</v>
      </c>
      <c r="C137" s="218">
        <v>874</v>
      </c>
      <c r="D137" s="67"/>
      <c r="E137" s="129" t="s">
        <v>266</v>
      </c>
      <c r="F137" s="225" t="s">
        <v>285</v>
      </c>
      <c r="G137" s="288">
        <v>945880</v>
      </c>
      <c r="H137" s="288">
        <v>80529</v>
      </c>
      <c r="I137" s="288">
        <f t="shared" si="6"/>
        <v>865351</v>
      </c>
    </row>
    <row r="138" spans="1:9">
      <c r="A138" s="222" t="s">
        <v>263</v>
      </c>
      <c r="B138" s="218">
        <v>500</v>
      </c>
      <c r="C138" s="218">
        <v>875</v>
      </c>
      <c r="D138" s="67"/>
      <c r="E138" s="118" t="s">
        <v>343</v>
      </c>
      <c r="F138" s="225" t="s">
        <v>296</v>
      </c>
      <c r="G138" s="288">
        <v>9382</v>
      </c>
      <c r="H138" s="288">
        <v>0</v>
      </c>
      <c r="I138" s="288">
        <f t="shared" si="6"/>
        <v>9382</v>
      </c>
    </row>
    <row r="139" spans="1:9">
      <c r="A139" s="222"/>
      <c r="B139" s="218"/>
      <c r="C139" s="218"/>
      <c r="D139" s="67"/>
      <c r="E139" s="129"/>
      <c r="F139" s="225"/>
      <c r="G139" s="288"/>
      <c r="H139" s="288"/>
      <c r="I139" s="288">
        <f t="shared" si="6"/>
        <v>0</v>
      </c>
    </row>
    <row r="140" spans="1:9">
      <c r="A140" s="269" t="s">
        <v>280</v>
      </c>
      <c r="B140" s="218"/>
      <c r="C140" s="218"/>
      <c r="D140" s="67"/>
      <c r="E140" s="129"/>
      <c r="F140" s="220"/>
      <c r="G140" s="288"/>
      <c r="H140" s="288"/>
      <c r="I140" s="288">
        <f t="shared" si="6"/>
        <v>0</v>
      </c>
    </row>
    <row r="141" spans="1:9">
      <c r="A141" s="222" t="s">
        <v>141</v>
      </c>
      <c r="B141" s="218">
        <v>500</v>
      </c>
      <c r="C141" s="218">
        <v>936</v>
      </c>
      <c r="D141" s="67"/>
      <c r="E141" s="129" t="s">
        <v>191</v>
      </c>
      <c r="F141" s="225" t="s">
        <v>143</v>
      </c>
      <c r="G141" s="288">
        <v>1000000</v>
      </c>
      <c r="H141" s="288">
        <v>791623</v>
      </c>
      <c r="I141" s="288">
        <f t="shared" si="6"/>
        <v>208377</v>
      </c>
    </row>
    <row r="142" spans="1:9">
      <c r="A142" s="222" t="s">
        <v>203</v>
      </c>
      <c r="B142" s="218">
        <v>500</v>
      </c>
      <c r="C142" s="218">
        <v>937</v>
      </c>
      <c r="D142" s="218"/>
      <c r="E142" s="129" t="s">
        <v>252</v>
      </c>
      <c r="F142" s="225" t="s">
        <v>202</v>
      </c>
      <c r="G142" s="288">
        <v>1956257</v>
      </c>
      <c r="H142" s="288">
        <v>1005953</v>
      </c>
      <c r="I142" s="288">
        <f t="shared" si="6"/>
        <v>950304</v>
      </c>
    </row>
    <row r="143" spans="1:9">
      <c r="A143" s="222" t="s">
        <v>203</v>
      </c>
      <c r="B143" s="218">
        <v>500</v>
      </c>
      <c r="C143" s="218">
        <v>938</v>
      </c>
      <c r="D143" s="218"/>
      <c r="E143" s="167" t="s">
        <v>253</v>
      </c>
      <c r="F143" s="225" t="s">
        <v>202</v>
      </c>
      <c r="G143" s="288">
        <v>1966350</v>
      </c>
      <c r="H143" s="288">
        <v>289415</v>
      </c>
      <c r="I143" s="288">
        <f t="shared" si="6"/>
        <v>1676935</v>
      </c>
    </row>
    <row r="144" spans="1:9">
      <c r="A144" s="222" t="s">
        <v>263</v>
      </c>
      <c r="B144" s="218">
        <v>500</v>
      </c>
      <c r="C144" s="218">
        <v>941</v>
      </c>
      <c r="D144" s="218"/>
      <c r="E144" s="118" t="s">
        <v>351</v>
      </c>
      <c r="F144" s="225" t="s">
        <v>296</v>
      </c>
      <c r="G144" s="288">
        <v>500000</v>
      </c>
      <c r="H144" s="288"/>
      <c r="I144" s="288">
        <f t="shared" si="6"/>
        <v>500000</v>
      </c>
    </row>
    <row r="145" spans="1:9" ht="15.75" hidden="1" thickBot="1">
      <c r="A145" s="222"/>
      <c r="B145" s="218"/>
      <c r="C145" s="218"/>
      <c r="D145" s="226" t="s">
        <v>281</v>
      </c>
      <c r="E145" s="125"/>
      <c r="F145" s="228"/>
      <c r="G145" s="290">
        <f>SUM(G129:G144)</f>
        <v>10827098</v>
      </c>
      <c r="H145" s="290">
        <f>SUM(H129:H144)</f>
        <v>5192043</v>
      </c>
      <c r="I145" s="290">
        <f>SUM(I129:I144)</f>
        <v>5635055</v>
      </c>
    </row>
    <row r="146" spans="1:9" ht="15.75" hidden="1" thickTop="1">
      <c r="A146" s="222"/>
      <c r="B146" s="218"/>
      <c r="C146" s="218"/>
      <c r="D146" s="218"/>
      <c r="E146" s="167"/>
      <c r="F146" s="225"/>
      <c r="G146" s="288"/>
      <c r="H146" s="288"/>
      <c r="I146" s="288"/>
    </row>
    <row r="147" spans="1:9">
      <c r="A147" s="268"/>
      <c r="B147" s="218"/>
      <c r="C147" s="218"/>
      <c r="D147" s="218"/>
      <c r="E147" s="195"/>
      <c r="F147" s="236"/>
      <c r="G147" s="288"/>
      <c r="H147" s="288"/>
      <c r="I147" s="288"/>
    </row>
    <row r="148" spans="1:9">
      <c r="A148" s="271"/>
      <c r="B148" s="272">
        <v>500</v>
      </c>
      <c r="C148" s="273"/>
      <c r="D148" s="273"/>
      <c r="E148" s="274" t="s">
        <v>51</v>
      </c>
      <c r="F148" s="262"/>
      <c r="G148" s="292">
        <f>G10+G26+G39+G59+G97+G114+G127+G145</f>
        <v>212215243</v>
      </c>
      <c r="H148" s="292">
        <f>H10+H26+H39+H59+H97+H114+H127+H145</f>
        <v>151717518</v>
      </c>
      <c r="I148" s="292">
        <f>I10+I26+I39+I59+I97+I114+I127+I145</f>
        <v>60497725</v>
      </c>
    </row>
    <row r="149" spans="1:9">
      <c r="A149" s="206"/>
      <c r="B149" s="206"/>
      <c r="C149" s="206"/>
      <c r="D149" s="206"/>
      <c r="E149" s="276"/>
      <c r="F149" s="206"/>
      <c r="G149" s="293"/>
      <c r="H149" s="293"/>
      <c r="I149" s="293"/>
    </row>
    <row r="150" spans="1:9">
      <c r="A150" s="67"/>
      <c r="B150" s="67"/>
      <c r="C150" s="67"/>
      <c r="D150" s="67"/>
      <c r="E150" s="67"/>
      <c r="F150" s="67"/>
      <c r="G150" s="285"/>
      <c r="H150" s="285"/>
      <c r="I150" s="279"/>
    </row>
    <row r="151" spans="1:9">
      <c r="A151" s="67"/>
      <c r="B151" s="67"/>
      <c r="C151" s="67"/>
      <c r="D151" s="67"/>
      <c r="E151" s="67"/>
      <c r="F151" s="67"/>
      <c r="G151" s="286"/>
      <c r="H151" s="285"/>
      <c r="I151" s="280"/>
    </row>
    <row r="152" spans="1:9">
      <c r="A152" s="67"/>
      <c r="B152" s="67"/>
      <c r="C152" s="67"/>
      <c r="D152" s="67"/>
      <c r="E152" s="67"/>
      <c r="F152" s="67"/>
      <c r="G152" s="285"/>
      <c r="H152" s="285"/>
      <c r="I152" s="285"/>
    </row>
    <row r="153" spans="1:9">
      <c r="A153" s="67"/>
      <c r="B153" s="67"/>
      <c r="C153" s="67"/>
      <c r="D153" s="67"/>
      <c r="E153" s="67"/>
      <c r="F153" s="67"/>
      <c r="G153" s="279"/>
      <c r="H153" s="279"/>
      <c r="I153" s="279"/>
    </row>
    <row r="154" spans="1:9">
      <c r="A154" s="67"/>
      <c r="B154" s="67"/>
      <c r="C154" s="67"/>
      <c r="D154" s="67"/>
      <c r="E154" s="67"/>
      <c r="F154" s="67"/>
      <c r="G154" s="279"/>
      <c r="H154" s="279"/>
      <c r="I154" s="279"/>
    </row>
    <row r="155" spans="1:9">
      <c r="G155" s="281"/>
      <c r="H155" s="281"/>
      <c r="I155" s="281"/>
    </row>
    <row r="156" spans="1:9">
      <c r="G156" s="281"/>
      <c r="H156" s="281"/>
      <c r="I156" s="281"/>
    </row>
    <row r="157" spans="1:9">
      <c r="G157" s="281"/>
      <c r="H157" s="281"/>
      <c r="I157" s="281"/>
    </row>
  </sheetData>
  <mergeCells count="3">
    <mergeCell ref="A1:I1"/>
    <mergeCell ref="A2:I2"/>
    <mergeCell ref="A3:I3"/>
  </mergeCells>
  <phoneticPr fontId="0" type="noConversion"/>
  <pageMargins left="1" right="0.5" top="1" bottom="1" header="0.5" footer="0.5"/>
  <pageSetup fitToHeight="0" orientation="portrait" r:id="rId1"/>
  <headerFooter alignWithMargins="0">
    <oddFooter>&amp;L&amp;10&amp;F  &amp;A
OMBS Budget and Financial Analysis - BN&amp;R&amp;10Page &amp;P
Date  1/8/2009</oddFooter>
  </headerFooter>
  <rowBreaks count="3" manualBreakCount="3">
    <brk id="40" max="8" man="1"/>
    <brk id="76" max="8" man="1"/>
    <brk id="11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4"/>
  <sheetViews>
    <sheetView showZeros="0" view="pageBreakPreview" zoomScale="75" zoomScaleNormal="75" workbookViewId="0">
      <pane xSplit="7" ySplit="7" topLeftCell="K24" activePane="bottomRight" state="frozen"/>
      <selection pane="topRight" activeCell="H1" sqref="H1"/>
      <selection pane="bottomLeft" activeCell="A8" sqref="A8"/>
      <selection pane="bottomRight" activeCell="E202" sqref="E202"/>
    </sheetView>
  </sheetViews>
  <sheetFormatPr defaultRowHeight="15"/>
  <cols>
    <col min="1" max="3" width="4.77734375" customWidth="1"/>
    <col min="4" max="4" width="1.77734375" customWidth="1"/>
    <col min="5" max="6" width="12.77734375" customWidth="1"/>
    <col min="7" max="7" width="10.77734375" hidden="1" customWidth="1"/>
    <col min="8" max="8" width="12.77734375" customWidth="1"/>
    <col min="9" max="13" width="10.77734375" customWidth="1"/>
    <col min="14" max="17" width="12.77734375" customWidth="1"/>
    <col min="18" max="32" width="10.77734375" customWidth="1"/>
  </cols>
  <sheetData>
    <row r="1" spans="1:18" ht="15.75">
      <c r="A1" s="70"/>
      <c r="B1" s="70"/>
      <c r="C1" s="69"/>
      <c r="D1" s="69"/>
      <c r="E1" s="69"/>
      <c r="F1" s="176" t="s">
        <v>0</v>
      </c>
    </row>
    <row r="2" spans="1:18" ht="15.75">
      <c r="A2" s="69"/>
      <c r="B2" s="177"/>
      <c r="C2" s="69"/>
      <c r="D2" s="69"/>
      <c r="E2" s="69"/>
      <c r="F2" s="176" t="s">
        <v>375</v>
      </c>
    </row>
    <row r="3" spans="1:18" ht="15.75">
      <c r="A3" s="177"/>
      <c r="B3" s="177"/>
      <c r="C3" s="71"/>
      <c r="D3" s="71"/>
      <c r="E3" s="71"/>
      <c r="F3" s="176" t="s">
        <v>412</v>
      </c>
    </row>
    <row r="4" spans="1:18">
      <c r="A4" s="177"/>
      <c r="B4" s="177"/>
      <c r="C4" s="71"/>
      <c r="D4" s="71"/>
      <c r="E4" s="71"/>
      <c r="F4" s="178" t="s">
        <v>376</v>
      </c>
      <c r="G4" s="179"/>
      <c r="H4" s="69"/>
    </row>
    <row r="5" spans="1:18">
      <c r="A5" s="177"/>
      <c r="B5" s="177"/>
      <c r="C5" s="71"/>
      <c r="D5" s="71"/>
      <c r="E5" s="71"/>
      <c r="F5" s="71"/>
      <c r="G5" s="179"/>
      <c r="H5" s="69"/>
    </row>
    <row r="6" spans="1:18">
      <c r="A6" s="205"/>
      <c r="B6" s="206"/>
      <c r="C6" s="206"/>
      <c r="D6" s="205"/>
      <c r="E6" s="206"/>
      <c r="F6" s="206"/>
      <c r="G6" s="207" t="s">
        <v>71</v>
      </c>
      <c r="H6" s="208" t="s">
        <v>13</v>
      </c>
      <c r="I6" s="208" t="s">
        <v>14</v>
      </c>
      <c r="J6" s="208" t="s">
        <v>14</v>
      </c>
      <c r="K6" s="209"/>
      <c r="L6" s="210" t="s">
        <v>377</v>
      </c>
      <c r="M6" s="210" t="s">
        <v>378</v>
      </c>
      <c r="N6" s="210" t="s">
        <v>378</v>
      </c>
      <c r="O6" s="210" t="s">
        <v>408</v>
      </c>
      <c r="P6" s="210" t="s">
        <v>378</v>
      </c>
      <c r="Q6" s="210" t="s">
        <v>408</v>
      </c>
    </row>
    <row r="7" spans="1:18">
      <c r="A7" s="203" t="s">
        <v>16</v>
      </c>
      <c r="B7" s="204" t="s">
        <v>413</v>
      </c>
      <c r="C7" s="204" t="s">
        <v>414</v>
      </c>
      <c r="D7" s="211"/>
      <c r="E7" s="212" t="s">
        <v>19</v>
      </c>
      <c r="F7" s="212"/>
      <c r="G7" s="213" t="s">
        <v>72</v>
      </c>
      <c r="H7" s="203" t="s">
        <v>20</v>
      </c>
      <c r="I7" s="203" t="s">
        <v>21</v>
      </c>
      <c r="J7" s="203" t="s">
        <v>103</v>
      </c>
      <c r="K7" s="214" t="s">
        <v>2</v>
      </c>
      <c r="L7" s="295" t="s">
        <v>440</v>
      </c>
      <c r="M7" s="295" t="s">
        <v>440</v>
      </c>
      <c r="N7" s="215" t="s">
        <v>256</v>
      </c>
      <c r="O7" s="296" t="s">
        <v>441</v>
      </c>
      <c r="P7" s="215" t="s">
        <v>407</v>
      </c>
      <c r="Q7" s="216" t="s">
        <v>409</v>
      </c>
    </row>
    <row r="8" spans="1:18">
      <c r="A8" s="217" t="s">
        <v>297</v>
      </c>
      <c r="B8" s="218"/>
      <c r="C8" s="218"/>
      <c r="D8" s="67"/>
      <c r="E8" s="129"/>
      <c r="F8" s="67"/>
      <c r="G8" s="219"/>
      <c r="H8" s="220"/>
      <c r="I8" s="220"/>
      <c r="J8" s="220"/>
      <c r="K8" s="220"/>
      <c r="L8" s="220"/>
      <c r="M8" s="220"/>
      <c r="N8" s="220"/>
      <c r="O8" s="220"/>
      <c r="P8" s="221"/>
      <c r="Q8" s="220"/>
      <c r="R8" s="56"/>
    </row>
    <row r="9" spans="1:18">
      <c r="A9" s="222" t="s">
        <v>263</v>
      </c>
      <c r="B9" s="218">
        <v>500</v>
      </c>
      <c r="C9" s="218">
        <v>131</v>
      </c>
      <c r="D9" s="223"/>
      <c r="E9" s="118" t="s">
        <v>298</v>
      </c>
      <c r="F9" s="67"/>
      <c r="G9" s="224" t="s">
        <v>295</v>
      </c>
      <c r="H9" s="225" t="s">
        <v>296</v>
      </c>
      <c r="I9" s="220">
        <v>500</v>
      </c>
      <c r="J9" s="220"/>
      <c r="K9" s="220"/>
      <c r="L9" s="220">
        <f>SUM(I9:K9)</f>
        <v>500</v>
      </c>
      <c r="M9" s="220">
        <f>+'Status 12-31-09'!P6</f>
        <v>499.6</v>
      </c>
      <c r="N9" s="220">
        <f>+'Status 12-31-08'!Q8</f>
        <v>402.2</v>
      </c>
      <c r="O9" s="220">
        <f>+M9-N9</f>
        <v>97.400000000000034</v>
      </c>
      <c r="P9" s="220">
        <v>0</v>
      </c>
      <c r="Q9" s="220">
        <f>+N9-P9</f>
        <v>402.2</v>
      </c>
      <c r="R9" s="67">
        <f>+Q9</f>
        <v>402.2</v>
      </c>
    </row>
    <row r="10" spans="1:18" ht="15.75" thickBot="1">
      <c r="A10" s="222"/>
      <c r="B10" s="218"/>
      <c r="C10" s="218"/>
      <c r="D10" s="226" t="s">
        <v>360</v>
      </c>
      <c r="E10" s="125"/>
      <c r="F10" s="110"/>
      <c r="G10" s="227"/>
      <c r="H10" s="228"/>
      <c r="I10" s="229">
        <f t="shared" ref="I10:Q10" si="0">SUM(I8:I9)</f>
        <v>500</v>
      </c>
      <c r="J10" s="229">
        <f t="shared" si="0"/>
        <v>0</v>
      </c>
      <c r="K10" s="229">
        <f t="shared" si="0"/>
        <v>0</v>
      </c>
      <c r="L10" s="229">
        <f t="shared" si="0"/>
        <v>500</v>
      </c>
      <c r="M10" s="229"/>
      <c r="N10" s="229">
        <f t="shared" si="0"/>
        <v>402.2</v>
      </c>
      <c r="O10" s="229">
        <f t="shared" ref="O10" si="1">SUM(O8:O9)</f>
        <v>97.400000000000034</v>
      </c>
      <c r="P10" s="229">
        <f t="shared" si="0"/>
        <v>0</v>
      </c>
      <c r="Q10" s="229">
        <f t="shared" si="0"/>
        <v>402.2</v>
      </c>
      <c r="R10" s="56"/>
    </row>
    <row r="11" spans="1:18" ht="15.75" thickTop="1">
      <c r="A11" s="230"/>
      <c r="B11" s="218"/>
      <c r="C11" s="218"/>
      <c r="D11" s="223"/>
      <c r="E11" s="129"/>
      <c r="F11" s="67"/>
      <c r="G11" s="219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56"/>
    </row>
    <row r="12" spans="1:18">
      <c r="A12" s="217" t="s">
        <v>27</v>
      </c>
      <c r="B12" s="218"/>
      <c r="C12" s="218"/>
      <c r="D12" s="67"/>
      <c r="E12" s="129"/>
      <c r="F12" s="67"/>
      <c r="G12" s="219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56"/>
    </row>
    <row r="13" spans="1:18">
      <c r="A13" s="231" t="s">
        <v>28</v>
      </c>
      <c r="B13" s="218">
        <v>500</v>
      </c>
      <c r="C13" s="218">
        <v>254</v>
      </c>
      <c r="D13" s="232"/>
      <c r="E13" s="193" t="s">
        <v>52</v>
      </c>
      <c r="F13" s="194"/>
      <c r="G13" s="233" t="s">
        <v>74</v>
      </c>
      <c r="H13" s="234" t="s">
        <v>192</v>
      </c>
      <c r="I13" s="235">
        <v>954</v>
      </c>
      <c r="J13" s="235"/>
      <c r="K13" s="235"/>
      <c r="L13" s="220">
        <f t="shared" ref="L13:L40" si="2">SUM(I13:K13)</f>
        <v>954</v>
      </c>
      <c r="M13" s="220">
        <f>+'Status 12-31-09'!P11</f>
        <v>954</v>
      </c>
      <c r="N13" s="220">
        <f>+'Status 12-31-08'!Q15</f>
        <v>954</v>
      </c>
      <c r="O13" s="220">
        <f t="shared" ref="O13:O40" si="3">+M13-N13</f>
        <v>0</v>
      </c>
      <c r="P13" s="220">
        <f>+'Status 12-31-07'!P10</f>
        <v>954</v>
      </c>
      <c r="Q13" s="220">
        <f t="shared" ref="Q13:Q37" si="4">+N13-P13</f>
        <v>0</v>
      </c>
      <c r="R13" s="56"/>
    </row>
    <row r="14" spans="1:18">
      <c r="A14" s="231" t="s">
        <v>28</v>
      </c>
      <c r="B14" s="218">
        <v>500</v>
      </c>
      <c r="C14" s="218">
        <v>255</v>
      </c>
      <c r="D14" s="223"/>
      <c r="E14" s="195" t="s">
        <v>53</v>
      </c>
      <c r="F14" s="67"/>
      <c r="G14" s="224" t="s">
        <v>74</v>
      </c>
      <c r="H14" s="236" t="s">
        <v>192</v>
      </c>
      <c r="I14" s="220">
        <v>14000</v>
      </c>
      <c r="J14" s="220"/>
      <c r="K14" s="294">
        <v>-827.9</v>
      </c>
      <c r="L14" s="220">
        <f t="shared" si="2"/>
        <v>13172.1</v>
      </c>
      <c r="M14" s="220">
        <f>+'Status 12-31-09'!P12</f>
        <v>13172.1</v>
      </c>
      <c r="N14" s="220">
        <f>+'Status 12-31-08'!Q16</f>
        <v>13161.5</v>
      </c>
      <c r="O14" s="220">
        <f t="shared" si="3"/>
        <v>10.600000000000364</v>
      </c>
      <c r="P14" s="220">
        <f>+'Status 12-31-07'!P12</f>
        <v>11628.1</v>
      </c>
      <c r="Q14" s="220">
        <f t="shared" si="4"/>
        <v>1533.3999999999996</v>
      </c>
      <c r="R14" s="56"/>
    </row>
    <row r="15" spans="1:18">
      <c r="A15" s="231" t="s">
        <v>28</v>
      </c>
      <c r="B15" s="218">
        <v>500</v>
      </c>
      <c r="C15" s="218">
        <v>256</v>
      </c>
      <c r="D15" s="232"/>
      <c r="E15" s="193" t="s">
        <v>75</v>
      </c>
      <c r="F15" s="194"/>
      <c r="G15" s="233" t="s">
        <v>74</v>
      </c>
      <c r="H15" s="234" t="s">
        <v>192</v>
      </c>
      <c r="I15" s="235">
        <v>610</v>
      </c>
      <c r="J15" s="235"/>
      <c r="K15" s="294">
        <v>-610</v>
      </c>
      <c r="L15" s="220">
        <f t="shared" si="2"/>
        <v>0</v>
      </c>
      <c r="M15" s="220">
        <f>+'Status 12-31-09'!P13</f>
        <v>0</v>
      </c>
      <c r="N15" s="220">
        <f>+'Status 12-31-08'!Q17</f>
        <v>0</v>
      </c>
      <c r="O15" s="220">
        <f t="shared" si="3"/>
        <v>0</v>
      </c>
      <c r="P15" s="220">
        <f>+'Status 12-31-07'!P14</f>
        <v>0</v>
      </c>
      <c r="Q15" s="220">
        <f t="shared" si="4"/>
        <v>0</v>
      </c>
      <c r="R15" s="56"/>
    </row>
    <row r="16" spans="1:18">
      <c r="A16" s="231" t="s">
        <v>30</v>
      </c>
      <c r="B16" s="218">
        <v>500</v>
      </c>
      <c r="C16" s="218">
        <v>257</v>
      </c>
      <c r="D16" s="232"/>
      <c r="E16" s="193" t="s">
        <v>54</v>
      </c>
      <c r="F16" s="194"/>
      <c r="G16" s="233" t="s">
        <v>101</v>
      </c>
      <c r="H16" s="234" t="s">
        <v>31</v>
      </c>
      <c r="I16" s="235">
        <v>1766</v>
      </c>
      <c r="J16" s="235"/>
      <c r="K16" s="294">
        <v>-72.900000000000006</v>
      </c>
      <c r="L16" s="220">
        <f t="shared" si="2"/>
        <v>1693.1</v>
      </c>
      <c r="M16" s="220">
        <f>+'Status 12-31-09'!P14</f>
        <v>1693.1</v>
      </c>
      <c r="N16" s="220">
        <f>+'Status 12-31-08'!Q18</f>
        <v>1693.1</v>
      </c>
      <c r="O16" s="220">
        <f t="shared" si="3"/>
        <v>0</v>
      </c>
      <c r="P16" s="220">
        <f>+'Status 12-31-07'!P15</f>
        <v>1693.1</v>
      </c>
      <c r="Q16" s="220">
        <f t="shared" si="4"/>
        <v>0</v>
      </c>
      <c r="R16" s="56"/>
    </row>
    <row r="17" spans="1:18">
      <c r="A17" s="231" t="s">
        <v>30</v>
      </c>
      <c r="B17" s="218">
        <v>500</v>
      </c>
      <c r="C17" s="218">
        <v>258</v>
      </c>
      <c r="D17" s="232"/>
      <c r="E17" s="193" t="s">
        <v>55</v>
      </c>
      <c r="F17" s="194"/>
      <c r="G17" s="233" t="s">
        <v>101</v>
      </c>
      <c r="H17" s="234" t="s">
        <v>31</v>
      </c>
      <c r="I17" s="235">
        <v>234</v>
      </c>
      <c r="J17" s="235"/>
      <c r="K17" s="294"/>
      <c r="L17" s="220">
        <f t="shared" si="2"/>
        <v>234</v>
      </c>
      <c r="M17" s="220">
        <f>+'Status 12-31-09'!P15</f>
        <v>234</v>
      </c>
      <c r="N17" s="220">
        <f>+'Status 12-31-08'!Q19</f>
        <v>234</v>
      </c>
      <c r="O17" s="220">
        <f t="shared" si="3"/>
        <v>0</v>
      </c>
      <c r="P17" s="220">
        <f>+'Status 12-31-07'!P16</f>
        <v>234</v>
      </c>
      <c r="Q17" s="220">
        <f t="shared" si="4"/>
        <v>0</v>
      </c>
      <c r="R17" s="56"/>
    </row>
    <row r="18" spans="1:18">
      <c r="A18" s="222" t="s">
        <v>77</v>
      </c>
      <c r="B18" s="218">
        <v>500</v>
      </c>
      <c r="C18" s="218">
        <v>259</v>
      </c>
      <c r="D18" s="223"/>
      <c r="E18" s="167" t="s">
        <v>78</v>
      </c>
      <c r="F18" s="67"/>
      <c r="G18" s="224" t="s">
        <v>101</v>
      </c>
      <c r="H18" s="236" t="s">
        <v>81</v>
      </c>
      <c r="I18" s="220">
        <v>600</v>
      </c>
      <c r="J18" s="220">
        <v>-60</v>
      </c>
      <c r="K18" s="294">
        <v>-12.5</v>
      </c>
      <c r="L18" s="220">
        <f t="shared" si="2"/>
        <v>527.5</v>
      </c>
      <c r="M18" s="220">
        <f>+'Status 12-31-09'!P16</f>
        <v>527.5</v>
      </c>
      <c r="N18" s="220">
        <f>+'Status 12-31-08'!Q20</f>
        <v>527.5</v>
      </c>
      <c r="O18" s="220">
        <f t="shared" si="3"/>
        <v>0</v>
      </c>
      <c r="P18" s="220">
        <f>+'Status 12-31-07'!P18</f>
        <v>513.4</v>
      </c>
      <c r="Q18" s="220">
        <f t="shared" si="4"/>
        <v>14.100000000000023</v>
      </c>
      <c r="R18" s="56"/>
    </row>
    <row r="19" spans="1:18">
      <c r="A19" s="222" t="s">
        <v>77</v>
      </c>
      <c r="B19" s="218">
        <v>500</v>
      </c>
      <c r="C19" s="218">
        <v>260</v>
      </c>
      <c r="D19" s="238"/>
      <c r="E19" s="124" t="s">
        <v>79</v>
      </c>
      <c r="F19" s="72"/>
      <c r="G19" s="239" t="s">
        <v>101</v>
      </c>
      <c r="H19" s="240" t="s">
        <v>81</v>
      </c>
      <c r="I19" s="241">
        <v>650</v>
      </c>
      <c r="J19" s="241"/>
      <c r="K19" s="294"/>
      <c r="L19" s="220">
        <f t="shared" si="2"/>
        <v>650</v>
      </c>
      <c r="M19" s="220">
        <f>+'Status 12-31-09'!P17</f>
        <v>650</v>
      </c>
      <c r="N19" s="220">
        <f>+'Status 12-31-08'!Q21</f>
        <v>650</v>
      </c>
      <c r="O19" s="220">
        <f t="shared" si="3"/>
        <v>0</v>
      </c>
      <c r="P19" s="220">
        <f>+'Status 12-31-07'!P20</f>
        <v>510.5</v>
      </c>
      <c r="Q19" s="220">
        <f t="shared" si="4"/>
        <v>139.5</v>
      </c>
      <c r="R19" s="56"/>
    </row>
    <row r="20" spans="1:18">
      <c r="A20" s="222" t="s">
        <v>77</v>
      </c>
      <c r="B20" s="218">
        <v>500</v>
      </c>
      <c r="C20" s="218">
        <v>261</v>
      </c>
      <c r="D20" s="232"/>
      <c r="E20" s="196" t="s">
        <v>80</v>
      </c>
      <c r="F20" s="194"/>
      <c r="G20" s="233" t="s">
        <v>101</v>
      </c>
      <c r="H20" s="234" t="s">
        <v>81</v>
      </c>
      <c r="I20" s="235">
        <f>30000</f>
        <v>30000</v>
      </c>
      <c r="J20" s="235">
        <v>-30000</v>
      </c>
      <c r="K20" s="294"/>
      <c r="L20" s="220">
        <f t="shared" si="2"/>
        <v>0</v>
      </c>
      <c r="M20" s="220">
        <f>+'Status 12-31-09'!P18</f>
        <v>0</v>
      </c>
      <c r="N20" s="220">
        <f>+'Status 12-31-08'!Q22</f>
        <v>0</v>
      </c>
      <c r="O20" s="220">
        <f t="shared" si="3"/>
        <v>0</v>
      </c>
      <c r="P20" s="220">
        <f>+'Status 12-31-07'!P21</f>
        <v>0</v>
      </c>
      <c r="Q20" s="220">
        <f t="shared" si="4"/>
        <v>0</v>
      </c>
      <c r="R20" s="56"/>
    </row>
    <row r="21" spans="1:18">
      <c r="A21" s="222" t="s">
        <v>77</v>
      </c>
      <c r="B21" s="218">
        <v>500</v>
      </c>
      <c r="C21" s="218">
        <v>262</v>
      </c>
      <c r="D21" s="223"/>
      <c r="E21" s="167" t="s">
        <v>97</v>
      </c>
      <c r="F21" s="67"/>
      <c r="G21" s="224" t="s">
        <v>101</v>
      </c>
      <c r="H21" s="236" t="s">
        <v>81</v>
      </c>
      <c r="I21" s="220"/>
      <c r="J21" s="220">
        <v>30000</v>
      </c>
      <c r="K21" s="294">
        <v>-24.5</v>
      </c>
      <c r="L21" s="220">
        <f t="shared" si="2"/>
        <v>29975.5</v>
      </c>
      <c r="M21" s="220">
        <f>+'Status 12-31-09'!P19</f>
        <v>29942.7</v>
      </c>
      <c r="N21" s="220">
        <f>+'Status 12-31-08'!Q23</f>
        <v>29939</v>
      </c>
      <c r="O21" s="220">
        <f t="shared" si="3"/>
        <v>3.7000000000007276</v>
      </c>
      <c r="P21" s="220">
        <f>+'Status 12-31-07'!P24</f>
        <v>29203</v>
      </c>
      <c r="Q21" s="220">
        <f t="shared" si="4"/>
        <v>736</v>
      </c>
      <c r="R21" s="56"/>
    </row>
    <row r="22" spans="1:18">
      <c r="A22" s="222" t="s">
        <v>113</v>
      </c>
      <c r="B22" s="218">
        <v>500</v>
      </c>
      <c r="C22" s="218">
        <v>263</v>
      </c>
      <c r="D22" s="232"/>
      <c r="E22" s="196" t="s">
        <v>114</v>
      </c>
      <c r="F22" s="194"/>
      <c r="G22" s="233" t="s">
        <v>130</v>
      </c>
      <c r="H22" s="242" t="s">
        <v>117</v>
      </c>
      <c r="I22" s="235">
        <v>125</v>
      </c>
      <c r="J22" s="235"/>
      <c r="K22" s="237"/>
      <c r="L22" s="220">
        <f t="shared" si="2"/>
        <v>125</v>
      </c>
      <c r="M22" s="220">
        <f>+'Status 12-31-09'!P20</f>
        <v>125</v>
      </c>
      <c r="N22" s="220">
        <f>+'Status 12-31-08'!Q24</f>
        <v>125</v>
      </c>
      <c r="O22" s="220">
        <f t="shared" si="3"/>
        <v>0</v>
      </c>
      <c r="P22" s="220">
        <f>+'Status 12-31-07'!P26</f>
        <v>125</v>
      </c>
      <c r="Q22" s="220">
        <f t="shared" si="4"/>
        <v>0</v>
      </c>
      <c r="R22" s="56"/>
    </row>
    <row r="23" spans="1:18">
      <c r="A23" s="222" t="s">
        <v>113</v>
      </c>
      <c r="B23" s="218">
        <v>500</v>
      </c>
      <c r="C23" s="218">
        <v>264</v>
      </c>
      <c r="D23" s="232"/>
      <c r="E23" s="196" t="s">
        <v>115</v>
      </c>
      <c r="F23" s="194"/>
      <c r="G23" s="233" t="s">
        <v>130</v>
      </c>
      <c r="H23" s="242" t="s">
        <v>117</v>
      </c>
      <c r="I23" s="235">
        <v>1050</v>
      </c>
      <c r="J23" s="235"/>
      <c r="K23" s="237"/>
      <c r="L23" s="220">
        <f t="shared" si="2"/>
        <v>1050</v>
      </c>
      <c r="M23" s="220">
        <f>+'Status 12-31-09'!P21</f>
        <v>1050</v>
      </c>
      <c r="N23" s="220">
        <f>+'Status 12-31-08'!Q25</f>
        <v>1050</v>
      </c>
      <c r="O23" s="220">
        <f t="shared" si="3"/>
        <v>0</v>
      </c>
      <c r="P23" s="220">
        <f>+'Status 12-31-07'!P27</f>
        <v>1050</v>
      </c>
      <c r="Q23" s="220">
        <f t="shared" si="4"/>
        <v>0</v>
      </c>
      <c r="R23" s="56"/>
    </row>
    <row r="24" spans="1:18">
      <c r="A24" s="222" t="s">
        <v>113</v>
      </c>
      <c r="B24" s="218">
        <v>500</v>
      </c>
      <c r="C24" s="218">
        <v>265</v>
      </c>
      <c r="D24" s="232"/>
      <c r="E24" s="196" t="s">
        <v>116</v>
      </c>
      <c r="F24" s="194"/>
      <c r="G24" s="233" t="s">
        <v>130</v>
      </c>
      <c r="H24" s="242" t="s">
        <v>117</v>
      </c>
      <c r="I24" s="235">
        <v>1405</v>
      </c>
      <c r="J24" s="235"/>
      <c r="K24" s="235"/>
      <c r="L24" s="220">
        <f t="shared" si="2"/>
        <v>1405</v>
      </c>
      <c r="M24" s="220">
        <f>+'Status 12-31-09'!P22</f>
        <v>1405</v>
      </c>
      <c r="N24" s="220">
        <f>+'Status 12-31-08'!Q26</f>
        <v>1405</v>
      </c>
      <c r="O24" s="220">
        <f t="shared" si="3"/>
        <v>0</v>
      </c>
      <c r="P24" s="220">
        <f>+'Status 12-31-07'!P28</f>
        <v>1405</v>
      </c>
      <c r="Q24" s="220">
        <f t="shared" si="4"/>
        <v>0</v>
      </c>
      <c r="R24" s="56"/>
    </row>
    <row r="25" spans="1:18">
      <c r="A25" s="243" t="s">
        <v>113</v>
      </c>
      <c r="B25" s="218">
        <v>500</v>
      </c>
      <c r="C25" s="218">
        <v>266</v>
      </c>
      <c r="D25" s="238"/>
      <c r="E25" s="124" t="s">
        <v>127</v>
      </c>
      <c r="F25" s="72"/>
      <c r="G25" s="239" t="s">
        <v>130</v>
      </c>
      <c r="H25" s="244" t="s">
        <v>128</v>
      </c>
      <c r="I25" s="241">
        <v>3000</v>
      </c>
      <c r="J25" s="241"/>
      <c r="K25" s="241"/>
      <c r="L25" s="220">
        <f t="shared" si="2"/>
        <v>3000</v>
      </c>
      <c r="M25" s="220">
        <f>+'Status 12-31-09'!P23</f>
        <v>3000</v>
      </c>
      <c r="N25" s="220">
        <f>+'Status 12-31-08'!Q27</f>
        <v>3000</v>
      </c>
      <c r="O25" s="220">
        <f t="shared" si="3"/>
        <v>0</v>
      </c>
      <c r="P25" s="220">
        <f>+'Status 12-31-07'!P30</f>
        <v>2771.5</v>
      </c>
      <c r="Q25" s="220">
        <f t="shared" si="4"/>
        <v>228.5</v>
      </c>
      <c r="R25" s="56"/>
    </row>
    <row r="26" spans="1:18">
      <c r="A26" s="222" t="s">
        <v>141</v>
      </c>
      <c r="B26" s="218">
        <v>500</v>
      </c>
      <c r="C26" s="218">
        <v>267</v>
      </c>
      <c r="D26" s="223"/>
      <c r="E26" s="167" t="s">
        <v>142</v>
      </c>
      <c r="F26" s="67"/>
      <c r="G26" s="224" t="s">
        <v>201</v>
      </c>
      <c r="H26" s="225" t="s">
        <v>143</v>
      </c>
      <c r="I26" s="220">
        <v>24825</v>
      </c>
      <c r="J26" s="220"/>
      <c r="K26" s="220"/>
      <c r="L26" s="220">
        <f t="shared" si="2"/>
        <v>24825</v>
      </c>
      <c r="M26" s="220">
        <f>+'Status 12-31-09'!P24</f>
        <v>23499.599999999999</v>
      </c>
      <c r="N26" s="220">
        <f>+'Status 12-31-08'!Q28</f>
        <v>22134</v>
      </c>
      <c r="O26" s="220">
        <f t="shared" si="3"/>
        <v>1365.5999999999985</v>
      </c>
      <c r="P26" s="220">
        <f>+'Status 12-31-07'!P32</f>
        <v>17374.900000000001</v>
      </c>
      <c r="Q26" s="220">
        <f t="shared" si="4"/>
        <v>4759.0999999999985</v>
      </c>
      <c r="R26" s="56"/>
    </row>
    <row r="27" spans="1:18">
      <c r="A27" s="222" t="s">
        <v>141</v>
      </c>
      <c r="B27" s="218">
        <v>500</v>
      </c>
      <c r="C27" s="218">
        <v>268</v>
      </c>
      <c r="D27" s="223"/>
      <c r="E27" s="167" t="s">
        <v>144</v>
      </c>
      <c r="F27" s="67"/>
      <c r="G27" s="224" t="s">
        <v>201</v>
      </c>
      <c r="H27" s="225" t="s">
        <v>143</v>
      </c>
      <c r="I27" s="220">
        <v>2000</v>
      </c>
      <c r="J27" s="220"/>
      <c r="K27" s="220"/>
      <c r="L27" s="220">
        <f t="shared" si="2"/>
        <v>2000</v>
      </c>
      <c r="M27" s="220">
        <f>+'Status 12-31-09'!P25</f>
        <v>1944.8</v>
      </c>
      <c r="N27" s="220">
        <f>+'Status 12-31-08'!Q29</f>
        <v>1767.4</v>
      </c>
      <c r="O27" s="220">
        <f t="shared" si="3"/>
        <v>177.39999999999986</v>
      </c>
      <c r="P27" s="220">
        <f>+'Status 12-31-07'!P34</f>
        <v>1632</v>
      </c>
      <c r="Q27" s="220">
        <f t="shared" si="4"/>
        <v>135.40000000000009</v>
      </c>
      <c r="R27" s="56"/>
    </row>
    <row r="28" spans="1:18">
      <c r="A28" s="222" t="s">
        <v>141</v>
      </c>
      <c r="B28" s="218">
        <v>500</v>
      </c>
      <c r="C28" s="218">
        <v>269</v>
      </c>
      <c r="D28" s="245"/>
      <c r="E28" s="199" t="s">
        <v>145</v>
      </c>
      <c r="F28" s="200"/>
      <c r="G28" s="246" t="s">
        <v>201</v>
      </c>
      <c r="H28" s="247" t="s">
        <v>143</v>
      </c>
      <c r="I28" s="248">
        <v>175</v>
      </c>
      <c r="J28" s="220"/>
      <c r="K28" s="220"/>
      <c r="L28" s="220">
        <f t="shared" si="2"/>
        <v>175</v>
      </c>
      <c r="M28" s="220">
        <f>+'Status 12-31-09'!P26</f>
        <v>0</v>
      </c>
      <c r="N28" s="220">
        <f>+'Status 12-31-08'!Q30</f>
        <v>0</v>
      </c>
      <c r="O28" s="220">
        <f t="shared" si="3"/>
        <v>0</v>
      </c>
      <c r="P28" s="220">
        <f>+'Status 12-31-07'!P36</f>
        <v>0</v>
      </c>
      <c r="Q28" s="220">
        <f t="shared" si="4"/>
        <v>0</v>
      </c>
      <c r="R28" s="56"/>
    </row>
    <row r="29" spans="1:18">
      <c r="A29" s="222" t="s">
        <v>141</v>
      </c>
      <c r="B29" s="218">
        <v>500</v>
      </c>
      <c r="C29" s="218">
        <v>270</v>
      </c>
      <c r="D29" s="223"/>
      <c r="E29" s="167" t="s">
        <v>146</v>
      </c>
      <c r="F29" s="67"/>
      <c r="G29" s="224" t="s">
        <v>201</v>
      </c>
      <c r="H29" s="225" t="s">
        <v>143</v>
      </c>
      <c r="I29" s="220">
        <v>2000</v>
      </c>
      <c r="J29" s="220"/>
      <c r="K29" s="220"/>
      <c r="L29" s="220">
        <f t="shared" si="2"/>
        <v>2000</v>
      </c>
      <c r="M29" s="220">
        <f>+'Status 12-31-09'!P27</f>
        <v>1512.1</v>
      </c>
      <c r="N29" s="220">
        <f>+'Status 12-31-08'!Q31</f>
        <v>1132.9000000000001</v>
      </c>
      <c r="O29" s="220">
        <f t="shared" si="3"/>
        <v>379.19999999999982</v>
      </c>
      <c r="P29" s="220">
        <f>+'Status 12-31-07'!P38</f>
        <v>511.1</v>
      </c>
      <c r="Q29" s="220">
        <f t="shared" si="4"/>
        <v>621.80000000000007</v>
      </c>
      <c r="R29" s="56"/>
    </row>
    <row r="30" spans="1:18">
      <c r="A30" s="222" t="s">
        <v>203</v>
      </c>
      <c r="B30" s="218">
        <v>500</v>
      </c>
      <c r="C30" s="218">
        <v>271</v>
      </c>
      <c r="D30" s="223"/>
      <c r="E30" s="167" t="s">
        <v>198</v>
      </c>
      <c r="F30" s="67"/>
      <c r="G30" s="224" t="s">
        <v>201</v>
      </c>
      <c r="H30" s="225" t="s">
        <v>202</v>
      </c>
      <c r="I30" s="220">
        <v>25000</v>
      </c>
      <c r="J30" s="220"/>
      <c r="K30" s="220"/>
      <c r="L30" s="220">
        <f t="shared" si="2"/>
        <v>25000</v>
      </c>
      <c r="M30" s="220">
        <f>+'Status 12-31-09'!P28</f>
        <v>20346.900000000001</v>
      </c>
      <c r="N30" s="220">
        <f>+'Status 12-31-08'!Q32</f>
        <v>16165.1</v>
      </c>
      <c r="O30" s="220">
        <f t="shared" si="3"/>
        <v>4181.8000000000011</v>
      </c>
      <c r="P30" s="220">
        <f>+'Status 12-31-07'!P40</f>
        <v>8479.1</v>
      </c>
      <c r="Q30" s="220">
        <f t="shared" si="4"/>
        <v>7686</v>
      </c>
      <c r="R30" s="56"/>
    </row>
    <row r="31" spans="1:18">
      <c r="A31" s="222" t="s">
        <v>203</v>
      </c>
      <c r="B31" s="218">
        <v>500</v>
      </c>
      <c r="C31" s="218">
        <v>272</v>
      </c>
      <c r="D31" s="223"/>
      <c r="E31" s="167" t="s">
        <v>199</v>
      </c>
      <c r="F31" s="67"/>
      <c r="G31" s="224" t="s">
        <v>201</v>
      </c>
      <c r="H31" s="225" t="s">
        <v>202</v>
      </c>
      <c r="I31" s="220">
        <v>2000</v>
      </c>
      <c r="J31" s="220"/>
      <c r="K31" s="220"/>
      <c r="L31" s="220">
        <f t="shared" si="2"/>
        <v>2000</v>
      </c>
      <c r="M31" s="220">
        <f>+'Status 12-31-09'!P29</f>
        <v>482.1</v>
      </c>
      <c r="N31" s="220">
        <f>+'Status 12-31-08'!Q33</f>
        <v>135.1</v>
      </c>
      <c r="O31" s="220">
        <f t="shared" si="3"/>
        <v>347</v>
      </c>
      <c r="P31" s="220">
        <f>+'Status 12-31-07'!P42</f>
        <v>0</v>
      </c>
      <c r="Q31" s="220">
        <f t="shared" si="4"/>
        <v>135.1</v>
      </c>
      <c r="R31" s="56"/>
    </row>
    <row r="32" spans="1:18">
      <c r="A32" s="222" t="s">
        <v>203</v>
      </c>
      <c r="B32" s="218">
        <v>500</v>
      </c>
      <c r="C32" s="218">
        <v>273</v>
      </c>
      <c r="D32" s="232"/>
      <c r="E32" s="196" t="s">
        <v>200</v>
      </c>
      <c r="F32" s="194"/>
      <c r="G32" s="233" t="s">
        <v>201</v>
      </c>
      <c r="H32" s="242" t="s">
        <v>202</v>
      </c>
      <c r="I32" s="235">
        <v>250</v>
      </c>
      <c r="J32" s="235"/>
      <c r="K32" s="235"/>
      <c r="L32" s="220">
        <f t="shared" si="2"/>
        <v>250</v>
      </c>
      <c r="M32" s="220">
        <f>+'Status 12-31-09'!P30</f>
        <v>250</v>
      </c>
      <c r="N32" s="220">
        <f>+'Status 12-31-08'!Q34</f>
        <v>250</v>
      </c>
      <c r="O32" s="220">
        <f t="shared" si="3"/>
        <v>0</v>
      </c>
      <c r="P32" s="220">
        <f>+'Status 12-31-07'!P44</f>
        <v>250</v>
      </c>
      <c r="Q32" s="220">
        <f t="shared" si="4"/>
        <v>0</v>
      </c>
      <c r="R32" s="56"/>
    </row>
    <row r="33" spans="1:18">
      <c r="A33" s="222" t="s">
        <v>263</v>
      </c>
      <c r="B33" s="218">
        <v>500</v>
      </c>
      <c r="C33" s="218">
        <v>274</v>
      </c>
      <c r="D33" s="223"/>
      <c r="E33" s="167" t="s">
        <v>265</v>
      </c>
      <c r="F33" s="67"/>
      <c r="G33" s="224" t="s">
        <v>264</v>
      </c>
      <c r="H33" s="225" t="s">
        <v>285</v>
      </c>
      <c r="I33" s="220">
        <v>2000</v>
      </c>
      <c r="J33" s="220"/>
      <c r="K33" s="220"/>
      <c r="L33" s="220">
        <f t="shared" si="2"/>
        <v>2000</v>
      </c>
      <c r="M33" s="220">
        <f>+'Status 12-31-09'!P31</f>
        <v>1849.8</v>
      </c>
      <c r="N33" s="220">
        <f>+'Status 12-31-08'!Q35</f>
        <v>1831.4</v>
      </c>
      <c r="O33" s="220">
        <f t="shared" si="3"/>
        <v>18.399999999999864</v>
      </c>
      <c r="P33" s="220">
        <f>+'Status 12-31-07'!P46</f>
        <v>0</v>
      </c>
      <c r="Q33" s="220">
        <f t="shared" si="4"/>
        <v>1831.4</v>
      </c>
      <c r="R33" s="56"/>
    </row>
    <row r="34" spans="1:18">
      <c r="A34" s="222" t="s">
        <v>263</v>
      </c>
      <c r="B34" s="218">
        <v>500</v>
      </c>
      <c r="C34" s="218">
        <v>275</v>
      </c>
      <c r="D34" s="223"/>
      <c r="E34" s="124" t="s">
        <v>291</v>
      </c>
      <c r="F34" s="67"/>
      <c r="G34" s="224" t="s">
        <v>295</v>
      </c>
      <c r="H34" s="225" t="s">
        <v>296</v>
      </c>
      <c r="I34" s="220">
        <v>26500</v>
      </c>
      <c r="J34" s="220"/>
      <c r="K34" s="220"/>
      <c r="L34" s="220">
        <f t="shared" si="2"/>
        <v>26500</v>
      </c>
      <c r="M34" s="220">
        <f>+'Status 12-31-09'!P32</f>
        <v>16757.3</v>
      </c>
      <c r="N34" s="220">
        <f>+'Status 12-31-08'!Q36</f>
        <v>6682.2</v>
      </c>
      <c r="O34" s="220">
        <f t="shared" si="3"/>
        <v>10075.099999999999</v>
      </c>
      <c r="P34" s="220"/>
      <c r="Q34" s="220">
        <f t="shared" si="4"/>
        <v>6682.2</v>
      </c>
      <c r="R34" s="56"/>
    </row>
    <row r="35" spans="1:18">
      <c r="A35" s="222" t="s">
        <v>263</v>
      </c>
      <c r="B35" s="218">
        <v>500</v>
      </c>
      <c r="C35" s="218">
        <v>276</v>
      </c>
      <c r="D35" s="245"/>
      <c r="E35" s="199" t="s">
        <v>292</v>
      </c>
      <c r="F35" s="200"/>
      <c r="G35" s="246" t="s">
        <v>295</v>
      </c>
      <c r="H35" s="247" t="s">
        <v>296</v>
      </c>
      <c r="I35" s="248">
        <v>3500</v>
      </c>
      <c r="J35" s="220"/>
      <c r="K35" s="220"/>
      <c r="L35" s="220">
        <f t="shared" si="2"/>
        <v>3500</v>
      </c>
      <c r="M35" s="220">
        <f>+'Status 12-31-09'!P33</f>
        <v>0</v>
      </c>
      <c r="N35" s="220">
        <f>+'Status 12-31-08'!Q37</f>
        <v>0</v>
      </c>
      <c r="O35" s="220">
        <f t="shared" si="3"/>
        <v>0</v>
      </c>
      <c r="P35" s="220"/>
      <c r="Q35" s="220">
        <f t="shared" si="4"/>
        <v>0</v>
      </c>
      <c r="R35" s="56"/>
    </row>
    <row r="36" spans="1:18">
      <c r="A36" s="222" t="s">
        <v>263</v>
      </c>
      <c r="B36" s="218">
        <v>500</v>
      </c>
      <c r="C36" s="218">
        <v>277</v>
      </c>
      <c r="D36" s="223"/>
      <c r="E36" s="124" t="s">
        <v>293</v>
      </c>
      <c r="F36" s="67"/>
      <c r="G36" s="224" t="s">
        <v>295</v>
      </c>
      <c r="H36" s="225" t="s">
        <v>296</v>
      </c>
      <c r="I36" s="220">
        <v>500</v>
      </c>
      <c r="J36" s="220"/>
      <c r="K36" s="220"/>
      <c r="L36" s="220">
        <f t="shared" si="2"/>
        <v>500</v>
      </c>
      <c r="M36" s="220">
        <f>+'Status 12-31-09'!P34</f>
        <v>410.3</v>
      </c>
      <c r="N36" s="220">
        <f>+'Status 12-31-08'!Q38</f>
        <v>2.1</v>
      </c>
      <c r="O36" s="220">
        <f t="shared" si="3"/>
        <v>408.2</v>
      </c>
      <c r="P36" s="220"/>
      <c r="Q36" s="220">
        <f t="shared" si="4"/>
        <v>2.1</v>
      </c>
      <c r="R36" s="67">
        <f>SUM(Q14:Q36)</f>
        <v>24504.6</v>
      </c>
    </row>
    <row r="37" spans="1:18">
      <c r="A37" s="222" t="s">
        <v>263</v>
      </c>
      <c r="B37" s="218">
        <v>500</v>
      </c>
      <c r="C37" s="218">
        <v>278</v>
      </c>
      <c r="D37" s="245"/>
      <c r="E37" s="199" t="s">
        <v>294</v>
      </c>
      <c r="F37" s="200"/>
      <c r="G37" s="246" t="s">
        <v>295</v>
      </c>
      <c r="H37" s="247" t="s">
        <v>296</v>
      </c>
      <c r="I37" s="248">
        <v>2000</v>
      </c>
      <c r="J37" s="220"/>
      <c r="K37" s="220"/>
      <c r="L37" s="220">
        <f t="shared" si="2"/>
        <v>2000</v>
      </c>
      <c r="M37" s="220">
        <f>+'Status 12-31-09'!P35</f>
        <v>46.3</v>
      </c>
      <c r="N37" s="220">
        <f>+'Status 12-31-08'!Q39</f>
        <v>0</v>
      </c>
      <c r="O37" s="220">
        <f t="shared" si="3"/>
        <v>46.3</v>
      </c>
      <c r="P37" s="220"/>
      <c r="Q37" s="220">
        <f t="shared" si="4"/>
        <v>0</v>
      </c>
      <c r="R37" s="56"/>
    </row>
    <row r="38" spans="1:18">
      <c r="A38" s="308" t="s">
        <v>424</v>
      </c>
      <c r="B38" s="300">
        <v>500</v>
      </c>
      <c r="C38" s="300">
        <v>279</v>
      </c>
      <c r="D38" s="294"/>
      <c r="E38" s="294" t="s">
        <v>425</v>
      </c>
      <c r="F38" s="294"/>
      <c r="G38" s="294" t="s">
        <v>426</v>
      </c>
      <c r="H38" s="301" t="s">
        <v>427</v>
      </c>
      <c r="I38" s="306">
        <v>38000</v>
      </c>
      <c r="J38" s="306"/>
      <c r="K38" s="304"/>
      <c r="L38" s="220">
        <f t="shared" si="2"/>
        <v>38000</v>
      </c>
      <c r="M38" s="220">
        <f>+'Status 12-31-09'!P36</f>
        <v>10294.700000000001</v>
      </c>
      <c r="N38" s="220"/>
      <c r="O38" s="220">
        <f t="shared" si="3"/>
        <v>10294.700000000001</v>
      </c>
      <c r="P38" s="220"/>
      <c r="Q38" s="220"/>
      <c r="R38" s="56"/>
    </row>
    <row r="39" spans="1:18">
      <c r="A39" s="308" t="s">
        <v>424</v>
      </c>
      <c r="B39" s="300">
        <v>500</v>
      </c>
      <c r="C39" s="300">
        <v>280</v>
      </c>
      <c r="D39" s="294"/>
      <c r="E39" s="294" t="s">
        <v>428</v>
      </c>
      <c r="F39" s="294"/>
      <c r="G39" s="294" t="s">
        <v>426</v>
      </c>
      <c r="H39" s="301" t="s">
        <v>427</v>
      </c>
      <c r="I39" s="306">
        <v>12000</v>
      </c>
      <c r="J39" s="306"/>
      <c r="K39" s="304"/>
      <c r="L39" s="220">
        <f t="shared" si="2"/>
        <v>12000</v>
      </c>
      <c r="M39" s="220">
        <f>+'Status 12-31-09'!P37</f>
        <v>4392.8999999999996</v>
      </c>
      <c r="N39" s="220"/>
      <c r="O39" s="220">
        <f t="shared" si="3"/>
        <v>4392.8999999999996</v>
      </c>
      <c r="P39" s="220"/>
      <c r="Q39" s="220"/>
      <c r="R39" s="56"/>
    </row>
    <row r="40" spans="1:18">
      <c r="A40" s="308" t="s">
        <v>424</v>
      </c>
      <c r="B40" s="300">
        <v>500</v>
      </c>
      <c r="C40" s="300">
        <v>281</v>
      </c>
      <c r="D40" s="294"/>
      <c r="E40" s="294" t="s">
        <v>429</v>
      </c>
      <c r="F40" s="294"/>
      <c r="G40" s="294" t="s">
        <v>426</v>
      </c>
      <c r="H40" s="302" t="s">
        <v>427</v>
      </c>
      <c r="I40" s="307">
        <v>3800</v>
      </c>
      <c r="J40" s="307"/>
      <c r="K40" s="305"/>
      <c r="L40" s="220">
        <f t="shared" si="2"/>
        <v>3800</v>
      </c>
      <c r="M40" s="220">
        <f>+'Status 12-31-09'!P38</f>
        <v>0</v>
      </c>
      <c r="N40" s="220"/>
      <c r="O40" s="220">
        <f t="shared" si="3"/>
        <v>0</v>
      </c>
      <c r="P40" s="220"/>
      <c r="Q40" s="220"/>
      <c r="R40" s="56"/>
    </row>
    <row r="41" spans="1:18" ht="15.75" thickBot="1">
      <c r="A41" s="222"/>
      <c r="B41" s="218"/>
      <c r="C41" s="218"/>
      <c r="D41" s="226" t="s">
        <v>274</v>
      </c>
      <c r="E41" s="125"/>
      <c r="F41" s="110"/>
      <c r="G41" s="227"/>
      <c r="H41" s="228"/>
      <c r="I41" s="229">
        <f>SUM(I12:I40)</f>
        <v>198944</v>
      </c>
      <c r="J41" s="229">
        <f t="shared" ref="J41:Q41" si="5">SUM(J12:J40)</f>
        <v>-60</v>
      </c>
      <c r="K41" s="229">
        <f t="shared" si="5"/>
        <v>-1547.8000000000002</v>
      </c>
      <c r="L41" s="229">
        <f t="shared" si="5"/>
        <v>197336.2</v>
      </c>
      <c r="M41" s="229">
        <f t="shared" si="5"/>
        <v>134540.20000000004</v>
      </c>
      <c r="N41" s="229">
        <f t="shared" si="5"/>
        <v>102839.3</v>
      </c>
      <c r="O41" s="229">
        <f t="shared" si="5"/>
        <v>31700.9</v>
      </c>
      <c r="P41" s="229">
        <f t="shared" si="5"/>
        <v>78334.700000000012</v>
      </c>
      <c r="Q41" s="229">
        <f t="shared" si="5"/>
        <v>24504.6</v>
      </c>
      <c r="R41" s="56"/>
    </row>
    <row r="42" spans="1:18" ht="15.75" thickTop="1">
      <c r="A42" s="231"/>
      <c r="B42" s="218"/>
      <c r="C42" s="218"/>
      <c r="D42" s="223"/>
      <c r="E42" s="195"/>
      <c r="F42" s="67"/>
      <c r="G42" s="224"/>
      <c r="H42" s="236"/>
      <c r="I42" s="220"/>
      <c r="J42" s="220"/>
      <c r="K42" s="220"/>
      <c r="L42" s="220"/>
      <c r="M42" s="220"/>
      <c r="N42" s="220"/>
      <c r="O42" s="220"/>
      <c r="P42" s="220"/>
      <c r="Q42" s="220"/>
      <c r="R42" s="67">
        <f>SUM(N14:N36)-SUM(P14:P36)</f>
        <v>24504.599999999991</v>
      </c>
    </row>
    <row r="43" spans="1:18">
      <c r="A43" s="217" t="s">
        <v>32</v>
      </c>
      <c r="B43" s="218"/>
      <c r="C43" s="218"/>
      <c r="D43" s="67"/>
      <c r="E43" s="129"/>
      <c r="F43" s="67"/>
      <c r="G43" s="67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56"/>
    </row>
    <row r="44" spans="1:18">
      <c r="A44" s="249" t="s">
        <v>28</v>
      </c>
      <c r="B44" s="218">
        <v>500</v>
      </c>
      <c r="C44" s="218">
        <v>338</v>
      </c>
      <c r="D44" s="194"/>
      <c r="E44" s="193" t="s">
        <v>56</v>
      </c>
      <c r="F44" s="194"/>
      <c r="G44" s="233" t="s">
        <v>74</v>
      </c>
      <c r="H44" s="234" t="s">
        <v>29</v>
      </c>
      <c r="I44" s="235">
        <v>1000</v>
      </c>
      <c r="J44" s="235"/>
      <c r="K44" s="235">
        <v>-1.5</v>
      </c>
      <c r="L44" s="220">
        <f t="shared" ref="L44:L59" si="6">SUM(I44:K44)</f>
        <v>998.5</v>
      </c>
      <c r="M44" s="220"/>
      <c r="N44" s="220">
        <f>+'Status 12-31-08'!Q44</f>
        <v>998.5</v>
      </c>
      <c r="O44" s="220">
        <f t="shared" ref="O44:O59" si="7">+M44-N44</f>
        <v>-998.5</v>
      </c>
      <c r="P44" s="220">
        <f>+'Status 12-31-07'!P56</f>
        <v>998.5</v>
      </c>
      <c r="Q44" s="220">
        <f t="shared" ref="Q44:Q59" si="8">+N44-P44</f>
        <v>0</v>
      </c>
      <c r="R44" s="56"/>
    </row>
    <row r="45" spans="1:18">
      <c r="A45" s="222" t="s">
        <v>77</v>
      </c>
      <c r="B45" s="218">
        <v>500</v>
      </c>
      <c r="C45" s="218">
        <v>339</v>
      </c>
      <c r="D45" s="250"/>
      <c r="E45" s="197" t="s">
        <v>82</v>
      </c>
      <c r="F45" s="194"/>
      <c r="G45" s="233" t="s">
        <v>129</v>
      </c>
      <c r="H45" s="234" t="s">
        <v>99</v>
      </c>
      <c r="I45" s="235">
        <v>750</v>
      </c>
      <c r="J45" s="235"/>
      <c r="K45" s="235"/>
      <c r="L45" s="220">
        <f t="shared" si="6"/>
        <v>750</v>
      </c>
      <c r="M45" s="220"/>
      <c r="N45" s="220">
        <f>+'Status 12-31-08'!Q45</f>
        <v>750</v>
      </c>
      <c r="O45" s="220">
        <f t="shared" si="7"/>
        <v>-750</v>
      </c>
      <c r="P45" s="220">
        <f>+'Status 12-31-07'!P57</f>
        <v>750</v>
      </c>
      <c r="Q45" s="220">
        <f t="shared" si="8"/>
        <v>0</v>
      </c>
      <c r="R45" s="56"/>
    </row>
    <row r="46" spans="1:18">
      <c r="A46" s="222" t="s">
        <v>77</v>
      </c>
      <c r="B46" s="218">
        <v>500</v>
      </c>
      <c r="C46" s="218">
        <v>340</v>
      </c>
      <c r="D46" s="250"/>
      <c r="E46" s="197" t="s">
        <v>83</v>
      </c>
      <c r="F46" s="194"/>
      <c r="G46" s="233" t="s">
        <v>101</v>
      </c>
      <c r="H46" s="234" t="s">
        <v>81</v>
      </c>
      <c r="I46" s="235">
        <v>1200</v>
      </c>
      <c r="J46" s="235"/>
      <c r="K46" s="235"/>
      <c r="L46" s="220">
        <f t="shared" si="6"/>
        <v>1200</v>
      </c>
      <c r="M46" s="220"/>
      <c r="N46" s="220">
        <f>+'Status 12-31-08'!Q46</f>
        <v>1200</v>
      </c>
      <c r="O46" s="220">
        <f t="shared" si="7"/>
        <v>-1200</v>
      </c>
      <c r="P46" s="220">
        <f>+'Status 12-31-07'!P58</f>
        <v>1200</v>
      </c>
      <c r="Q46" s="220">
        <f t="shared" si="8"/>
        <v>0</v>
      </c>
      <c r="R46" s="56"/>
    </row>
    <row r="47" spans="1:18">
      <c r="A47" s="222" t="s">
        <v>141</v>
      </c>
      <c r="B47" s="218">
        <v>500</v>
      </c>
      <c r="C47" s="218">
        <v>341</v>
      </c>
      <c r="D47" s="67"/>
      <c r="E47" s="167" t="s">
        <v>148</v>
      </c>
      <c r="F47" s="67"/>
      <c r="G47" s="224" t="s">
        <v>201</v>
      </c>
      <c r="H47" s="225" t="s">
        <v>143</v>
      </c>
      <c r="I47" s="220">
        <v>2000</v>
      </c>
      <c r="J47" s="220"/>
      <c r="K47" s="220"/>
      <c r="L47" s="220">
        <f t="shared" si="6"/>
        <v>2000</v>
      </c>
      <c r="M47" s="220"/>
      <c r="N47" s="220">
        <f>+'Status 12-31-08'!Q47</f>
        <v>2000</v>
      </c>
      <c r="O47" s="220">
        <f t="shared" si="7"/>
        <v>-2000</v>
      </c>
      <c r="P47" s="220">
        <f>+'Status 12-31-07'!P60</f>
        <v>1900.5</v>
      </c>
      <c r="Q47" s="220">
        <f t="shared" si="8"/>
        <v>99.5</v>
      </c>
      <c r="R47" s="56"/>
    </row>
    <row r="48" spans="1:18">
      <c r="A48" s="222" t="s">
        <v>141</v>
      </c>
      <c r="B48" s="218">
        <v>500</v>
      </c>
      <c r="C48" s="218">
        <v>342</v>
      </c>
      <c r="D48" s="251"/>
      <c r="E48" s="118" t="s">
        <v>149</v>
      </c>
      <c r="F48" s="72"/>
      <c r="G48" s="224" t="s">
        <v>201</v>
      </c>
      <c r="H48" s="225" t="s">
        <v>143</v>
      </c>
      <c r="I48" s="220">
        <v>1000</v>
      </c>
      <c r="J48" s="220"/>
      <c r="K48" s="220"/>
      <c r="L48" s="220">
        <f t="shared" si="6"/>
        <v>1000</v>
      </c>
      <c r="M48" s="220"/>
      <c r="N48" s="220">
        <f>+'Status 12-31-08'!Q48</f>
        <v>984</v>
      </c>
      <c r="O48" s="220">
        <f t="shared" si="7"/>
        <v>-984</v>
      </c>
      <c r="P48" s="220">
        <f>+'Status 12-31-07'!P62</f>
        <v>971.5</v>
      </c>
      <c r="Q48" s="220">
        <f t="shared" si="8"/>
        <v>12.5</v>
      </c>
      <c r="R48" s="56"/>
    </row>
    <row r="49" spans="1:18">
      <c r="A49" s="222" t="s">
        <v>141</v>
      </c>
      <c r="B49" s="218">
        <v>500</v>
      </c>
      <c r="C49" s="218">
        <v>343</v>
      </c>
      <c r="D49" s="251"/>
      <c r="E49" s="118" t="s">
        <v>150</v>
      </c>
      <c r="F49" s="72"/>
      <c r="G49" s="224" t="s">
        <v>201</v>
      </c>
      <c r="H49" s="225" t="s">
        <v>143</v>
      </c>
      <c r="I49" s="220">
        <v>1500</v>
      </c>
      <c r="J49" s="220"/>
      <c r="K49" s="220"/>
      <c r="L49" s="220">
        <f t="shared" si="6"/>
        <v>1500</v>
      </c>
      <c r="M49" s="220"/>
      <c r="N49" s="220">
        <f>+'Status 12-31-08'!Q49</f>
        <v>1368.3</v>
      </c>
      <c r="O49" s="220">
        <f t="shared" si="7"/>
        <v>-1368.3</v>
      </c>
      <c r="P49" s="220">
        <f>+'Status 12-31-07'!P64</f>
        <v>1312.4</v>
      </c>
      <c r="Q49" s="220">
        <f t="shared" si="8"/>
        <v>55.899999999999864</v>
      </c>
      <c r="R49" s="56"/>
    </row>
    <row r="50" spans="1:18">
      <c r="A50" s="222" t="s">
        <v>141</v>
      </c>
      <c r="B50" s="218">
        <v>500</v>
      </c>
      <c r="C50" s="218">
        <v>344</v>
      </c>
      <c r="D50" s="251"/>
      <c r="E50" s="118" t="s">
        <v>147</v>
      </c>
      <c r="F50" s="72"/>
      <c r="G50" s="224" t="s">
        <v>201</v>
      </c>
      <c r="H50" s="225" t="s">
        <v>143</v>
      </c>
      <c r="I50" s="220">
        <v>300</v>
      </c>
      <c r="J50" s="220"/>
      <c r="K50" s="220"/>
      <c r="L50" s="220">
        <f t="shared" si="6"/>
        <v>300</v>
      </c>
      <c r="M50" s="220"/>
      <c r="N50" s="220">
        <f>+'Status 12-31-08'!Q50</f>
        <v>299.60000000000002</v>
      </c>
      <c r="O50" s="220">
        <f t="shared" si="7"/>
        <v>-299.60000000000002</v>
      </c>
      <c r="P50" s="220">
        <f>+'Status 12-31-07'!P66</f>
        <v>141.80000000000001</v>
      </c>
      <c r="Q50" s="220">
        <f t="shared" si="8"/>
        <v>157.80000000000001</v>
      </c>
      <c r="R50" s="56"/>
    </row>
    <row r="51" spans="1:18">
      <c r="A51" s="222" t="s">
        <v>203</v>
      </c>
      <c r="B51" s="218">
        <v>500</v>
      </c>
      <c r="C51" s="218">
        <v>345</v>
      </c>
      <c r="D51" s="251"/>
      <c r="E51" s="118" t="s">
        <v>204</v>
      </c>
      <c r="F51" s="72"/>
      <c r="G51" s="224" t="s">
        <v>201</v>
      </c>
      <c r="H51" s="225" t="s">
        <v>202</v>
      </c>
      <c r="I51" s="220">
        <v>1000</v>
      </c>
      <c r="J51" s="220"/>
      <c r="K51" s="220"/>
      <c r="L51" s="220">
        <f t="shared" si="6"/>
        <v>1000</v>
      </c>
      <c r="M51" s="220"/>
      <c r="N51" s="220">
        <f>+'Status 12-31-08'!Q51</f>
        <v>193.4</v>
      </c>
      <c r="O51" s="220">
        <f t="shared" si="7"/>
        <v>-193.4</v>
      </c>
      <c r="P51" s="220">
        <f>+'Status 12-31-07'!P68</f>
        <v>138.1</v>
      </c>
      <c r="Q51" s="220">
        <f t="shared" si="8"/>
        <v>55.300000000000011</v>
      </c>
      <c r="R51" s="56"/>
    </row>
    <row r="52" spans="1:18">
      <c r="A52" s="222" t="s">
        <v>203</v>
      </c>
      <c r="B52" s="218">
        <v>500</v>
      </c>
      <c r="C52" s="218">
        <v>346</v>
      </c>
      <c r="D52" s="252"/>
      <c r="E52" s="201" t="s">
        <v>262</v>
      </c>
      <c r="F52" s="200"/>
      <c r="G52" s="246" t="s">
        <v>201</v>
      </c>
      <c r="H52" s="247" t="s">
        <v>202</v>
      </c>
      <c r="I52" s="248">
        <v>7000</v>
      </c>
      <c r="J52" s="220">
        <v>-6976</v>
      </c>
      <c r="K52" s="253"/>
      <c r="L52" s="220">
        <f t="shared" si="6"/>
        <v>24</v>
      </c>
      <c r="M52" s="220"/>
      <c r="N52" s="220">
        <f>+'Status 12-31-08'!Q52</f>
        <v>0</v>
      </c>
      <c r="O52" s="220">
        <f t="shared" si="7"/>
        <v>0</v>
      </c>
      <c r="P52" s="220">
        <f>+'Status 12-31-07'!P70</f>
        <v>0</v>
      </c>
      <c r="Q52" s="220">
        <f t="shared" si="8"/>
        <v>0</v>
      </c>
      <c r="R52" s="56"/>
    </row>
    <row r="53" spans="1:18">
      <c r="A53" s="222" t="s">
        <v>203</v>
      </c>
      <c r="B53" s="218">
        <v>500</v>
      </c>
      <c r="C53" s="218">
        <v>347</v>
      </c>
      <c r="D53" s="251"/>
      <c r="E53" s="118" t="s">
        <v>206</v>
      </c>
      <c r="F53" s="72"/>
      <c r="G53" s="224" t="s">
        <v>201</v>
      </c>
      <c r="H53" s="225" t="s">
        <v>202</v>
      </c>
      <c r="I53" s="220">
        <v>4000</v>
      </c>
      <c r="J53" s="220"/>
      <c r="K53" s="220"/>
      <c r="L53" s="220">
        <f t="shared" si="6"/>
        <v>4000</v>
      </c>
      <c r="M53" s="220"/>
      <c r="N53" s="220">
        <f>+'Status 12-31-08'!Q53</f>
        <v>3320.3</v>
      </c>
      <c r="O53" s="220">
        <f t="shared" si="7"/>
        <v>-3320.3</v>
      </c>
      <c r="P53" s="220">
        <f>+'Status 12-31-07'!P72</f>
        <v>1448.1</v>
      </c>
      <c r="Q53" s="220">
        <f t="shared" si="8"/>
        <v>1872.2000000000003</v>
      </c>
      <c r="R53" s="56"/>
    </row>
    <row r="54" spans="1:18">
      <c r="A54" s="222" t="s">
        <v>203</v>
      </c>
      <c r="B54" s="218">
        <v>500</v>
      </c>
      <c r="C54" s="218">
        <v>348</v>
      </c>
      <c r="D54" s="251"/>
      <c r="E54" s="118" t="s">
        <v>207</v>
      </c>
      <c r="F54" s="72"/>
      <c r="G54" s="224" t="s">
        <v>201</v>
      </c>
      <c r="H54" s="225" t="s">
        <v>202</v>
      </c>
      <c r="I54" s="220">
        <v>1000</v>
      </c>
      <c r="J54" s="220">
        <f>-100+25+75</f>
        <v>0</v>
      </c>
      <c r="K54" s="220"/>
      <c r="L54" s="220">
        <f t="shared" si="6"/>
        <v>1000</v>
      </c>
      <c r="M54" s="220"/>
      <c r="N54" s="220">
        <f>+'Status 12-31-08'!Q54</f>
        <v>911.6</v>
      </c>
      <c r="O54" s="220">
        <f t="shared" si="7"/>
        <v>-911.6</v>
      </c>
      <c r="P54" s="220">
        <f>+'Status 12-31-07'!P74</f>
        <v>801.3</v>
      </c>
      <c r="Q54" s="220">
        <f t="shared" si="8"/>
        <v>110.30000000000007</v>
      </c>
      <c r="R54" s="56"/>
    </row>
    <row r="55" spans="1:18">
      <c r="A55" s="222" t="s">
        <v>203</v>
      </c>
      <c r="B55" s="218">
        <v>500</v>
      </c>
      <c r="C55" s="218">
        <v>349</v>
      </c>
      <c r="D55" s="251"/>
      <c r="E55" s="118" t="s">
        <v>205</v>
      </c>
      <c r="F55" s="72"/>
      <c r="G55" s="224" t="s">
        <v>201</v>
      </c>
      <c r="H55" s="225" t="s">
        <v>202</v>
      </c>
      <c r="I55" s="220"/>
      <c r="J55" s="220">
        <v>6976</v>
      </c>
      <c r="K55" s="220"/>
      <c r="L55" s="220">
        <f t="shared" si="6"/>
        <v>6976</v>
      </c>
      <c r="M55" s="220"/>
      <c r="N55" s="220">
        <f>+'Status 12-31-08'!Q55</f>
        <v>6940.8</v>
      </c>
      <c r="O55" s="220">
        <f t="shared" si="7"/>
        <v>-6940.8</v>
      </c>
      <c r="P55" s="220">
        <f>+'Status 12-31-07'!P77</f>
        <v>6576</v>
      </c>
      <c r="Q55" s="220">
        <f t="shared" si="8"/>
        <v>364.80000000000018</v>
      </c>
      <c r="R55" s="56"/>
    </row>
    <row r="56" spans="1:18">
      <c r="A56" s="222" t="s">
        <v>263</v>
      </c>
      <c r="B56" s="218">
        <v>500</v>
      </c>
      <c r="C56" s="218">
        <v>350</v>
      </c>
      <c r="D56" s="252"/>
      <c r="E56" s="201" t="s">
        <v>299</v>
      </c>
      <c r="F56" s="200"/>
      <c r="G56" s="246" t="s">
        <v>295</v>
      </c>
      <c r="H56" s="247" t="s">
        <v>296</v>
      </c>
      <c r="I56" s="248">
        <v>3000</v>
      </c>
      <c r="J56" s="220"/>
      <c r="K56" s="220"/>
      <c r="L56" s="220">
        <f t="shared" si="6"/>
        <v>3000</v>
      </c>
      <c r="M56" s="220"/>
      <c r="N56" s="220">
        <f>+'Status 12-31-08'!Q56</f>
        <v>0</v>
      </c>
      <c r="O56" s="220">
        <f t="shared" si="7"/>
        <v>0</v>
      </c>
      <c r="P56" s="220"/>
      <c r="Q56" s="220">
        <f t="shared" si="8"/>
        <v>0</v>
      </c>
      <c r="R56" s="56"/>
    </row>
    <row r="57" spans="1:18">
      <c r="A57" s="222" t="s">
        <v>263</v>
      </c>
      <c r="B57" s="218">
        <v>500</v>
      </c>
      <c r="C57" s="218">
        <v>351</v>
      </c>
      <c r="D57" s="251"/>
      <c r="E57" s="118" t="s">
        <v>300</v>
      </c>
      <c r="F57" s="72"/>
      <c r="G57" s="224" t="s">
        <v>295</v>
      </c>
      <c r="H57" s="225" t="s">
        <v>296</v>
      </c>
      <c r="I57" s="220">
        <v>3000</v>
      </c>
      <c r="J57" s="220"/>
      <c r="K57" s="220"/>
      <c r="L57" s="220">
        <f t="shared" si="6"/>
        <v>3000</v>
      </c>
      <c r="M57" s="220"/>
      <c r="N57" s="220">
        <f>+'Status 12-31-08'!Q57</f>
        <v>30.8</v>
      </c>
      <c r="O57" s="220">
        <f t="shared" si="7"/>
        <v>-30.8</v>
      </c>
      <c r="P57" s="220"/>
      <c r="Q57" s="220">
        <f t="shared" si="8"/>
        <v>30.8</v>
      </c>
      <c r="R57" s="56"/>
    </row>
    <row r="58" spans="1:18">
      <c r="A58" s="222" t="s">
        <v>263</v>
      </c>
      <c r="B58" s="218">
        <v>500</v>
      </c>
      <c r="C58" s="218">
        <v>352</v>
      </c>
      <c r="D58" s="251"/>
      <c r="E58" s="118" t="s">
        <v>301</v>
      </c>
      <c r="F58" s="72"/>
      <c r="G58" s="224" t="s">
        <v>295</v>
      </c>
      <c r="H58" s="225" t="s">
        <v>296</v>
      </c>
      <c r="I58" s="220">
        <v>1000</v>
      </c>
      <c r="J58" s="220"/>
      <c r="K58" s="220"/>
      <c r="L58" s="220">
        <f t="shared" si="6"/>
        <v>1000</v>
      </c>
      <c r="M58" s="220"/>
      <c r="N58" s="220">
        <f>+'Status 12-31-08'!Q58</f>
        <v>47.5</v>
      </c>
      <c r="O58" s="220">
        <f t="shared" si="7"/>
        <v>-47.5</v>
      </c>
      <c r="P58" s="220"/>
      <c r="Q58" s="220">
        <f t="shared" si="8"/>
        <v>47.5</v>
      </c>
      <c r="R58" s="67">
        <f>SUM(Q47:Q58)</f>
        <v>2806.6000000000008</v>
      </c>
    </row>
    <row r="59" spans="1:18">
      <c r="A59" s="222" t="s">
        <v>263</v>
      </c>
      <c r="B59" s="218">
        <v>500</v>
      </c>
      <c r="C59" s="218">
        <v>353</v>
      </c>
      <c r="D59" s="252"/>
      <c r="E59" s="201" t="s">
        <v>302</v>
      </c>
      <c r="F59" s="200"/>
      <c r="G59" s="246" t="s">
        <v>295</v>
      </c>
      <c r="H59" s="247" t="s">
        <v>296</v>
      </c>
      <c r="I59" s="248">
        <v>500</v>
      </c>
      <c r="J59" s="220"/>
      <c r="K59" s="220"/>
      <c r="L59" s="220">
        <f t="shared" si="6"/>
        <v>500</v>
      </c>
      <c r="M59" s="220"/>
      <c r="N59" s="220">
        <f>+'Status 12-31-08'!Q59</f>
        <v>0</v>
      </c>
      <c r="O59" s="220">
        <f t="shared" si="7"/>
        <v>0</v>
      </c>
      <c r="P59" s="220"/>
      <c r="Q59" s="220">
        <f t="shared" si="8"/>
        <v>0</v>
      </c>
      <c r="R59" s="56"/>
    </row>
    <row r="60" spans="1:18" ht="15.75" thickBot="1">
      <c r="A60" s="222"/>
      <c r="B60" s="218"/>
      <c r="C60" s="218"/>
      <c r="D60" s="226" t="s">
        <v>275</v>
      </c>
      <c r="E60" s="125"/>
      <c r="F60" s="110"/>
      <c r="G60" s="227"/>
      <c r="H60" s="228"/>
      <c r="I60" s="229">
        <f t="shared" ref="I60:Q60" si="9">SUM(I43:I59)</f>
        <v>28250</v>
      </c>
      <c r="J60" s="229">
        <f t="shared" si="9"/>
        <v>0</v>
      </c>
      <c r="K60" s="229">
        <f t="shared" si="9"/>
        <v>-1.5</v>
      </c>
      <c r="L60" s="229">
        <f t="shared" si="9"/>
        <v>28248.5</v>
      </c>
      <c r="M60" s="229"/>
      <c r="N60" s="229">
        <f t="shared" si="9"/>
        <v>19044.8</v>
      </c>
      <c r="O60" s="229">
        <f t="shared" ref="O60" si="10">SUM(O43:O59)</f>
        <v>-19044.8</v>
      </c>
      <c r="P60" s="229">
        <f t="shared" si="9"/>
        <v>16238.199999999999</v>
      </c>
      <c r="Q60" s="229">
        <f t="shared" si="9"/>
        <v>2806.6000000000008</v>
      </c>
      <c r="R60" s="56"/>
    </row>
    <row r="61" spans="1:18" ht="15.75" thickTop="1">
      <c r="A61" s="222"/>
      <c r="B61" s="218"/>
      <c r="C61" s="218"/>
      <c r="D61" s="251"/>
      <c r="E61" s="118"/>
      <c r="F61" s="72"/>
      <c r="G61" s="224"/>
      <c r="H61" s="236"/>
      <c r="I61" s="220"/>
      <c r="J61" s="220"/>
      <c r="K61" s="220"/>
      <c r="L61" s="220"/>
      <c r="M61" s="220"/>
      <c r="N61" s="220"/>
      <c r="O61" s="220"/>
      <c r="P61" s="220"/>
      <c r="Q61" s="220"/>
      <c r="R61" s="67">
        <f>SUM(N47:N58)-SUM(P47:P58)</f>
        <v>2806.5999999999985</v>
      </c>
    </row>
    <row r="62" spans="1:18">
      <c r="A62" s="254" t="s">
        <v>373</v>
      </c>
      <c r="B62" s="67"/>
      <c r="C62" s="67"/>
      <c r="D62" s="67"/>
      <c r="E62" s="129"/>
      <c r="F62" s="67"/>
      <c r="G62" s="67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56"/>
    </row>
    <row r="63" spans="1:18">
      <c r="A63" s="254"/>
      <c r="B63" s="255" t="s">
        <v>33</v>
      </c>
      <c r="C63" s="67"/>
      <c r="D63" s="67"/>
      <c r="E63" s="67"/>
      <c r="F63" s="67"/>
      <c r="G63" s="67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56"/>
    </row>
    <row r="64" spans="1:18">
      <c r="A64" s="231" t="s">
        <v>28</v>
      </c>
      <c r="B64" s="218">
        <v>500</v>
      </c>
      <c r="C64" s="218">
        <v>443</v>
      </c>
      <c r="D64" s="252"/>
      <c r="E64" s="202" t="s">
        <v>57</v>
      </c>
      <c r="F64" s="200"/>
      <c r="G64" s="246" t="s">
        <v>74</v>
      </c>
      <c r="H64" s="256" t="s">
        <v>192</v>
      </c>
      <c r="I64" s="248">
        <v>1900</v>
      </c>
      <c r="J64" s="220"/>
      <c r="K64" s="220"/>
      <c r="L64" s="220">
        <f t="shared" ref="L64:L93" si="11">SUM(I64:K64)</f>
        <v>1900</v>
      </c>
      <c r="M64" s="220"/>
      <c r="N64" s="220">
        <f>+'Status 12-31-08'!Q65</f>
        <v>1812.6</v>
      </c>
      <c r="O64" s="220">
        <f t="shared" ref="O64:O93" si="12">+M64-N64</f>
        <v>-1812.6</v>
      </c>
      <c r="P64" s="220">
        <f>+'Status 12-31-07'!P87</f>
        <v>1812.6</v>
      </c>
      <c r="Q64" s="220">
        <f t="shared" ref="Q64:Q93" si="13">+N64-P64</f>
        <v>0</v>
      </c>
      <c r="R64" s="56"/>
    </row>
    <row r="65" spans="1:18">
      <c r="A65" s="231" t="s">
        <v>28</v>
      </c>
      <c r="B65" s="218">
        <v>500</v>
      </c>
      <c r="C65" s="218">
        <v>444</v>
      </c>
      <c r="D65" s="250"/>
      <c r="E65" s="193" t="s">
        <v>58</v>
      </c>
      <c r="F65" s="194"/>
      <c r="G65" s="233" t="s">
        <v>74</v>
      </c>
      <c r="H65" s="234" t="s">
        <v>192</v>
      </c>
      <c r="I65" s="235">
        <v>1000</v>
      </c>
      <c r="J65" s="235">
        <v>-8.8000000000000007</v>
      </c>
      <c r="K65" s="235"/>
      <c r="L65" s="220">
        <f t="shared" si="11"/>
        <v>991.2</v>
      </c>
      <c r="M65" s="220"/>
      <c r="N65" s="220">
        <f>+'Status 12-31-08'!Q66</f>
        <v>991.2</v>
      </c>
      <c r="O65" s="220">
        <f t="shared" si="12"/>
        <v>-991.2</v>
      </c>
      <c r="P65" s="220">
        <f>+'Status 12-31-07'!P89</f>
        <v>991.2</v>
      </c>
      <c r="Q65" s="220">
        <f t="shared" si="13"/>
        <v>0</v>
      </c>
      <c r="R65" s="56"/>
    </row>
    <row r="66" spans="1:18">
      <c r="A66" s="231" t="s">
        <v>28</v>
      </c>
      <c r="B66" s="218">
        <v>500</v>
      </c>
      <c r="C66" s="218">
        <v>445</v>
      </c>
      <c r="D66" s="252"/>
      <c r="E66" s="202" t="s">
        <v>59</v>
      </c>
      <c r="F66" s="200"/>
      <c r="G66" s="246" t="s">
        <v>74</v>
      </c>
      <c r="H66" s="256" t="s">
        <v>192</v>
      </c>
      <c r="I66" s="248">
        <v>1500</v>
      </c>
      <c r="J66" s="220"/>
      <c r="K66" s="220">
        <v>-2.6</v>
      </c>
      <c r="L66" s="220">
        <f t="shared" si="11"/>
        <v>1497.4</v>
      </c>
      <c r="M66" s="220"/>
      <c r="N66" s="220">
        <f>+'Status 12-31-08'!Q67</f>
        <v>1497.1</v>
      </c>
      <c r="O66" s="220">
        <f t="shared" si="12"/>
        <v>-1497.1</v>
      </c>
      <c r="P66" s="220">
        <f>+'Status 12-31-07'!P91</f>
        <v>1497.1</v>
      </c>
      <c r="Q66" s="220">
        <f t="shared" si="13"/>
        <v>0</v>
      </c>
      <c r="R66" s="56"/>
    </row>
    <row r="67" spans="1:18">
      <c r="A67" s="231" t="s">
        <v>28</v>
      </c>
      <c r="B67" s="218">
        <v>500</v>
      </c>
      <c r="C67" s="218">
        <v>446</v>
      </c>
      <c r="D67" s="252"/>
      <c r="E67" s="201" t="s">
        <v>34</v>
      </c>
      <c r="F67" s="200"/>
      <c r="G67" s="246" t="s">
        <v>74</v>
      </c>
      <c r="H67" s="256" t="s">
        <v>192</v>
      </c>
      <c r="I67" s="248">
        <v>500</v>
      </c>
      <c r="J67" s="220"/>
      <c r="K67" s="220"/>
      <c r="L67" s="220">
        <f t="shared" si="11"/>
        <v>500</v>
      </c>
      <c r="M67" s="220"/>
      <c r="N67" s="220">
        <f>+'Status 12-31-08'!Q68</f>
        <v>496.8</v>
      </c>
      <c r="O67" s="220">
        <f t="shared" si="12"/>
        <v>-496.8</v>
      </c>
      <c r="P67" s="220">
        <f>+'Status 12-31-07'!P93</f>
        <v>496.8</v>
      </c>
      <c r="Q67" s="220">
        <f t="shared" si="13"/>
        <v>0</v>
      </c>
      <c r="R67" s="56"/>
    </row>
    <row r="68" spans="1:18">
      <c r="A68" s="231" t="s">
        <v>28</v>
      </c>
      <c r="B68" s="218">
        <v>500</v>
      </c>
      <c r="C68" s="218">
        <v>447</v>
      </c>
      <c r="D68" s="252"/>
      <c r="E68" s="201" t="s">
        <v>35</v>
      </c>
      <c r="F68" s="200"/>
      <c r="G68" s="246" t="s">
        <v>74</v>
      </c>
      <c r="H68" s="256" t="s">
        <v>192</v>
      </c>
      <c r="I68" s="248">
        <v>2017</v>
      </c>
      <c r="J68" s="220">
        <v>-100</v>
      </c>
      <c r="K68" s="220">
        <v>-0.7</v>
      </c>
      <c r="L68" s="220">
        <f t="shared" si="11"/>
        <v>1916.3</v>
      </c>
      <c r="M68" s="220"/>
      <c r="N68" s="220">
        <f>+'Status 12-31-08'!Q69</f>
        <v>1912.5</v>
      </c>
      <c r="O68" s="220">
        <f t="shared" si="12"/>
        <v>-1912.5</v>
      </c>
      <c r="P68" s="220">
        <f>+'Status 12-31-07'!P95</f>
        <v>1912.5</v>
      </c>
      <c r="Q68" s="220">
        <f t="shared" si="13"/>
        <v>0</v>
      </c>
      <c r="R68" s="56"/>
    </row>
    <row r="69" spans="1:18">
      <c r="A69" s="231" t="s">
        <v>28</v>
      </c>
      <c r="B69" s="218">
        <v>500</v>
      </c>
      <c r="C69" s="218">
        <v>448</v>
      </c>
      <c r="D69" s="250"/>
      <c r="E69" s="197" t="s">
        <v>36</v>
      </c>
      <c r="F69" s="194"/>
      <c r="G69" s="233" t="s">
        <v>74</v>
      </c>
      <c r="H69" s="234" t="s">
        <v>192</v>
      </c>
      <c r="I69" s="235">
        <v>1000</v>
      </c>
      <c r="J69" s="235"/>
      <c r="K69" s="235">
        <v>-0.1</v>
      </c>
      <c r="L69" s="220">
        <f t="shared" si="11"/>
        <v>999.9</v>
      </c>
      <c r="M69" s="220"/>
      <c r="N69" s="220">
        <f>+'Status 12-31-08'!Q70</f>
        <v>999.9</v>
      </c>
      <c r="O69" s="220">
        <f t="shared" si="12"/>
        <v>-999.9</v>
      </c>
      <c r="P69" s="220">
        <f>+'Status 12-31-07'!P97</f>
        <v>999.9</v>
      </c>
      <c r="Q69" s="220">
        <f t="shared" si="13"/>
        <v>0</v>
      </c>
      <c r="R69" s="56"/>
    </row>
    <row r="70" spans="1:18">
      <c r="A70" s="222" t="s">
        <v>77</v>
      </c>
      <c r="B70" s="218">
        <v>500</v>
      </c>
      <c r="C70" s="218">
        <v>449</v>
      </c>
      <c r="D70" s="250"/>
      <c r="E70" s="197" t="s">
        <v>84</v>
      </c>
      <c r="F70" s="194"/>
      <c r="G70" s="233" t="s">
        <v>74</v>
      </c>
      <c r="H70" s="234" t="s">
        <v>99</v>
      </c>
      <c r="I70" s="237">
        <v>500</v>
      </c>
      <c r="J70" s="235"/>
      <c r="K70" s="235"/>
      <c r="L70" s="220">
        <f t="shared" si="11"/>
        <v>500</v>
      </c>
      <c r="M70" s="220"/>
      <c r="N70" s="220">
        <f>+'Status 12-31-08'!Q71</f>
        <v>500</v>
      </c>
      <c r="O70" s="220">
        <f t="shared" si="12"/>
        <v>-500</v>
      </c>
      <c r="P70" s="220">
        <f>+'Status 12-31-07'!P98</f>
        <v>500</v>
      </c>
      <c r="Q70" s="220">
        <f t="shared" si="13"/>
        <v>0</v>
      </c>
      <c r="R70" s="56"/>
    </row>
    <row r="71" spans="1:18">
      <c r="A71" s="222" t="s">
        <v>77</v>
      </c>
      <c r="B71" s="218">
        <v>500</v>
      </c>
      <c r="C71" s="218">
        <v>450</v>
      </c>
      <c r="D71" s="250"/>
      <c r="E71" s="197" t="s">
        <v>85</v>
      </c>
      <c r="F71" s="194"/>
      <c r="G71" s="233" t="s">
        <v>129</v>
      </c>
      <c r="H71" s="234" t="s">
        <v>99</v>
      </c>
      <c r="I71" s="237">
        <v>500</v>
      </c>
      <c r="J71" s="235"/>
      <c r="K71" s="235"/>
      <c r="L71" s="220">
        <f t="shared" si="11"/>
        <v>500</v>
      </c>
      <c r="M71" s="220"/>
      <c r="N71" s="220">
        <f>+'Status 12-31-08'!Q72</f>
        <v>500</v>
      </c>
      <c r="O71" s="220">
        <f t="shared" si="12"/>
        <v>-500</v>
      </c>
      <c r="P71" s="220">
        <f>+'Status 12-31-07'!P99</f>
        <v>500</v>
      </c>
      <c r="Q71" s="220">
        <f t="shared" si="13"/>
        <v>0</v>
      </c>
      <c r="R71" s="56"/>
    </row>
    <row r="72" spans="1:18">
      <c r="A72" s="222" t="s">
        <v>77</v>
      </c>
      <c r="B72" s="218">
        <v>500</v>
      </c>
      <c r="C72" s="218">
        <v>451</v>
      </c>
      <c r="D72" s="218"/>
      <c r="E72" s="129" t="s">
        <v>86</v>
      </c>
      <c r="F72" s="67"/>
      <c r="G72" s="224" t="s">
        <v>101</v>
      </c>
      <c r="H72" s="236" t="s">
        <v>81</v>
      </c>
      <c r="I72" s="253">
        <v>23500</v>
      </c>
      <c r="J72" s="220">
        <f>-12.6-19.4</f>
        <v>-32</v>
      </c>
      <c r="K72" s="220">
        <v>-6.4</v>
      </c>
      <c r="L72" s="220">
        <f t="shared" si="11"/>
        <v>23461.599999999999</v>
      </c>
      <c r="M72" s="220"/>
      <c r="N72" s="220">
        <f>+'Status 12-31-08'!Q73</f>
        <v>23378.6</v>
      </c>
      <c r="O72" s="220">
        <f t="shared" si="12"/>
        <v>-23378.6</v>
      </c>
      <c r="P72" s="220">
        <f>+'Status 12-31-07'!P101</f>
        <v>23241</v>
      </c>
      <c r="Q72" s="220">
        <f t="shared" si="13"/>
        <v>137.59999999999854</v>
      </c>
      <c r="R72" s="56"/>
    </row>
    <row r="73" spans="1:18">
      <c r="A73" s="222" t="s">
        <v>113</v>
      </c>
      <c r="B73" s="218">
        <v>500</v>
      </c>
      <c r="C73" s="218">
        <v>452</v>
      </c>
      <c r="D73" s="250"/>
      <c r="E73" s="197" t="s">
        <v>118</v>
      </c>
      <c r="F73" s="194"/>
      <c r="G73" s="233" t="s">
        <v>130</v>
      </c>
      <c r="H73" s="242" t="s">
        <v>117</v>
      </c>
      <c r="I73" s="237">
        <v>1000</v>
      </c>
      <c r="J73" s="235"/>
      <c r="K73" s="235"/>
      <c r="L73" s="220">
        <f t="shared" si="11"/>
        <v>1000</v>
      </c>
      <c r="M73" s="220"/>
      <c r="N73" s="220">
        <f>+'Status 12-31-08'!Q74</f>
        <v>1000</v>
      </c>
      <c r="O73" s="220">
        <f t="shared" si="12"/>
        <v>-1000</v>
      </c>
      <c r="P73" s="220">
        <f>+'Status 12-31-07'!P103</f>
        <v>1000</v>
      </c>
      <c r="Q73" s="220">
        <f t="shared" si="13"/>
        <v>0</v>
      </c>
      <c r="R73" s="56"/>
    </row>
    <row r="74" spans="1:18">
      <c r="A74" s="222" t="s">
        <v>141</v>
      </c>
      <c r="B74" s="218">
        <v>500</v>
      </c>
      <c r="C74" s="218">
        <v>453</v>
      </c>
      <c r="D74" s="250"/>
      <c r="E74" s="197" t="s">
        <v>151</v>
      </c>
      <c r="F74" s="194"/>
      <c r="G74" s="233" t="s">
        <v>201</v>
      </c>
      <c r="H74" s="242" t="s">
        <v>143</v>
      </c>
      <c r="I74" s="237">
        <v>2000</v>
      </c>
      <c r="J74" s="235"/>
      <c r="K74" s="235"/>
      <c r="L74" s="220">
        <f t="shared" si="11"/>
        <v>2000</v>
      </c>
      <c r="M74" s="220"/>
      <c r="N74" s="220">
        <f>+'Status 12-31-08'!Q75</f>
        <v>2000</v>
      </c>
      <c r="O74" s="220">
        <f t="shared" si="12"/>
        <v>-2000</v>
      </c>
      <c r="P74" s="220">
        <f>+'Status 12-31-07'!P105</f>
        <v>2000</v>
      </c>
      <c r="Q74" s="220">
        <f t="shared" si="13"/>
        <v>0</v>
      </c>
      <c r="R74" s="56"/>
    </row>
    <row r="75" spans="1:18">
      <c r="A75" s="222" t="s">
        <v>141</v>
      </c>
      <c r="B75" s="218">
        <v>500</v>
      </c>
      <c r="C75" s="218">
        <v>454</v>
      </c>
      <c r="D75" s="251"/>
      <c r="E75" s="118" t="s">
        <v>152</v>
      </c>
      <c r="F75" s="72"/>
      <c r="G75" s="239" t="s">
        <v>201</v>
      </c>
      <c r="H75" s="244" t="s">
        <v>143</v>
      </c>
      <c r="I75" s="257">
        <v>500</v>
      </c>
      <c r="J75" s="241"/>
      <c r="K75" s="241"/>
      <c r="L75" s="220">
        <f t="shared" si="11"/>
        <v>500</v>
      </c>
      <c r="M75" s="220"/>
      <c r="N75" s="220">
        <f>+'Status 12-31-08'!Q76</f>
        <v>500</v>
      </c>
      <c r="O75" s="220">
        <f t="shared" si="12"/>
        <v>-500</v>
      </c>
      <c r="P75" s="220">
        <f>+'Status 12-31-07'!P107</f>
        <v>0.2</v>
      </c>
      <c r="Q75" s="220">
        <f t="shared" si="13"/>
        <v>499.8</v>
      </c>
      <c r="R75" s="56"/>
    </row>
    <row r="76" spans="1:18">
      <c r="A76" s="222" t="s">
        <v>141</v>
      </c>
      <c r="B76" s="218">
        <v>500</v>
      </c>
      <c r="C76" s="218">
        <v>455</v>
      </c>
      <c r="D76" s="218"/>
      <c r="E76" s="129" t="s">
        <v>153</v>
      </c>
      <c r="F76" s="67"/>
      <c r="G76" s="224" t="s">
        <v>201</v>
      </c>
      <c r="H76" s="225" t="s">
        <v>143</v>
      </c>
      <c r="I76" s="253">
        <v>1500</v>
      </c>
      <c r="J76" s="220"/>
      <c r="K76" s="220"/>
      <c r="L76" s="220">
        <f t="shared" si="11"/>
        <v>1500</v>
      </c>
      <c r="M76" s="220"/>
      <c r="N76" s="220">
        <f>+'Status 12-31-08'!Q77</f>
        <v>1491.9</v>
      </c>
      <c r="O76" s="220">
        <f t="shared" si="12"/>
        <v>-1491.9</v>
      </c>
      <c r="P76" s="220">
        <f>+'Status 12-31-07'!P109</f>
        <v>1163.5999999999999</v>
      </c>
      <c r="Q76" s="220">
        <f t="shared" si="13"/>
        <v>328.30000000000018</v>
      </c>
      <c r="R76" s="56"/>
    </row>
    <row r="77" spans="1:18">
      <c r="A77" s="222" t="s">
        <v>141</v>
      </c>
      <c r="B77" s="218">
        <v>500</v>
      </c>
      <c r="C77" s="218">
        <v>456</v>
      </c>
      <c r="D77" s="218"/>
      <c r="E77" s="129" t="s">
        <v>154</v>
      </c>
      <c r="F77" s="67"/>
      <c r="G77" s="224" t="s">
        <v>201</v>
      </c>
      <c r="H77" s="225" t="s">
        <v>143</v>
      </c>
      <c r="I77" s="253">
        <v>300</v>
      </c>
      <c r="J77" s="220"/>
      <c r="K77" s="220"/>
      <c r="L77" s="220">
        <f t="shared" si="11"/>
        <v>300</v>
      </c>
      <c r="M77" s="220"/>
      <c r="N77" s="220">
        <f>+'Status 12-31-08'!Q78</f>
        <v>40.299999999999997</v>
      </c>
      <c r="O77" s="220">
        <f t="shared" si="12"/>
        <v>-40.299999999999997</v>
      </c>
      <c r="P77" s="220">
        <f>+'Status 12-31-07'!P111</f>
        <v>20.3</v>
      </c>
      <c r="Q77" s="220">
        <f t="shared" si="13"/>
        <v>19.999999999999996</v>
      </c>
      <c r="R77" s="56"/>
    </row>
    <row r="78" spans="1:18">
      <c r="A78" s="222" t="s">
        <v>203</v>
      </c>
      <c r="B78" s="218">
        <v>500</v>
      </c>
      <c r="C78" s="218">
        <v>457</v>
      </c>
      <c r="D78" s="218"/>
      <c r="E78" s="129" t="s">
        <v>208</v>
      </c>
      <c r="F78" s="67"/>
      <c r="G78" s="224" t="s">
        <v>201</v>
      </c>
      <c r="H78" s="225" t="s">
        <v>202</v>
      </c>
      <c r="I78" s="253">
        <v>3000</v>
      </c>
      <c r="J78" s="220"/>
      <c r="K78" s="220"/>
      <c r="L78" s="220">
        <f t="shared" si="11"/>
        <v>3000</v>
      </c>
      <c r="M78" s="220"/>
      <c r="N78" s="220">
        <f>+'Status 12-31-08'!Q79</f>
        <v>2609.1999999999998</v>
      </c>
      <c r="O78" s="220">
        <f t="shared" si="12"/>
        <v>-2609.1999999999998</v>
      </c>
      <c r="P78" s="220">
        <f>+'Status 12-31-07'!P113</f>
        <v>1914.9</v>
      </c>
      <c r="Q78" s="220">
        <f t="shared" si="13"/>
        <v>694.29999999999973</v>
      </c>
      <c r="R78" s="56"/>
    </row>
    <row r="79" spans="1:18">
      <c r="A79" s="222" t="s">
        <v>203</v>
      </c>
      <c r="B79" s="218">
        <v>500</v>
      </c>
      <c r="C79" s="218">
        <v>458</v>
      </c>
      <c r="D79" s="218"/>
      <c r="E79" s="129" t="s">
        <v>209</v>
      </c>
      <c r="F79" s="67"/>
      <c r="G79" s="224" t="s">
        <v>201</v>
      </c>
      <c r="H79" s="225" t="s">
        <v>202</v>
      </c>
      <c r="I79" s="253">
        <v>2975</v>
      </c>
      <c r="J79" s="220"/>
      <c r="K79" s="220"/>
      <c r="L79" s="220">
        <f t="shared" si="11"/>
        <v>2975</v>
      </c>
      <c r="M79" s="220"/>
      <c r="N79" s="220">
        <f>+'Status 12-31-08'!Q80+'Status 12-31-08'!Q81</f>
        <v>1806</v>
      </c>
      <c r="O79" s="220">
        <f t="shared" si="12"/>
        <v>-1806</v>
      </c>
      <c r="P79" s="220">
        <f>+'Status 12-31-07'!P115+'Status 12-31-07'!P116</f>
        <v>1317.7</v>
      </c>
      <c r="Q79" s="220">
        <f t="shared" si="13"/>
        <v>488.29999999999995</v>
      </c>
      <c r="R79" s="56"/>
    </row>
    <row r="80" spans="1:18">
      <c r="A80" s="222" t="s">
        <v>203</v>
      </c>
      <c r="B80" s="218">
        <v>500</v>
      </c>
      <c r="C80" s="218">
        <v>459</v>
      </c>
      <c r="D80" s="218"/>
      <c r="E80" s="129" t="s">
        <v>210</v>
      </c>
      <c r="F80" s="67"/>
      <c r="G80" s="224" t="s">
        <v>201</v>
      </c>
      <c r="H80" s="225" t="s">
        <v>202</v>
      </c>
      <c r="I80" s="253">
        <v>25</v>
      </c>
      <c r="J80" s="220"/>
      <c r="K80" s="220"/>
      <c r="L80" s="220">
        <f t="shared" si="11"/>
        <v>25</v>
      </c>
      <c r="M80" s="220"/>
      <c r="N80" s="220">
        <f>+'Status 12-31-08'!Q82</f>
        <v>10.8</v>
      </c>
      <c r="O80" s="220">
        <f t="shared" si="12"/>
        <v>-10.8</v>
      </c>
      <c r="P80" s="220">
        <f>+'Status 12-31-07'!P118</f>
        <v>0</v>
      </c>
      <c r="Q80" s="220">
        <f t="shared" si="13"/>
        <v>10.8</v>
      </c>
      <c r="R80" s="56"/>
    </row>
    <row r="81" spans="1:18">
      <c r="A81" s="222" t="s">
        <v>203</v>
      </c>
      <c r="B81" s="218">
        <v>500</v>
      </c>
      <c r="C81" s="218">
        <v>460</v>
      </c>
      <c r="D81" s="218"/>
      <c r="E81" s="129" t="s">
        <v>211</v>
      </c>
      <c r="F81" s="67"/>
      <c r="G81" s="224" t="s">
        <v>201</v>
      </c>
      <c r="H81" s="225" t="s">
        <v>202</v>
      </c>
      <c r="I81" s="253">
        <v>1500</v>
      </c>
      <c r="J81" s="220">
        <f>-1215+500+500+215</f>
        <v>0</v>
      </c>
      <c r="K81" s="220"/>
      <c r="L81" s="220">
        <f t="shared" si="11"/>
        <v>1500</v>
      </c>
      <c r="M81" s="220"/>
      <c r="N81" s="220">
        <f>+'Status 12-31-08'!Q83</f>
        <v>1184.7</v>
      </c>
      <c r="O81" s="220">
        <f t="shared" si="12"/>
        <v>-1184.7</v>
      </c>
      <c r="P81" s="220">
        <f>+'Status 12-31-07'!P120</f>
        <v>66.099999999999994</v>
      </c>
      <c r="Q81" s="220">
        <f t="shared" si="13"/>
        <v>1118.6000000000001</v>
      </c>
      <c r="R81" s="56"/>
    </row>
    <row r="82" spans="1:18">
      <c r="A82" s="222" t="s">
        <v>203</v>
      </c>
      <c r="B82" s="218">
        <v>500</v>
      </c>
      <c r="C82" s="218">
        <v>461</v>
      </c>
      <c r="D82" s="218"/>
      <c r="E82" s="129" t="s">
        <v>212</v>
      </c>
      <c r="F82" s="67"/>
      <c r="G82" s="224" t="s">
        <v>201</v>
      </c>
      <c r="H82" s="225" t="s">
        <v>202</v>
      </c>
      <c r="I82" s="253">
        <v>1500</v>
      </c>
      <c r="J82" s="220"/>
      <c r="K82" s="220"/>
      <c r="L82" s="220">
        <f t="shared" si="11"/>
        <v>1500</v>
      </c>
      <c r="M82" s="220"/>
      <c r="N82" s="220">
        <f>+'Status 12-31-08'!Q84</f>
        <v>84.8</v>
      </c>
      <c r="O82" s="220">
        <f t="shared" si="12"/>
        <v>-84.8</v>
      </c>
      <c r="P82" s="220">
        <f>+'Status 12-31-07'!P123</f>
        <v>0.4</v>
      </c>
      <c r="Q82" s="220">
        <f t="shared" si="13"/>
        <v>84.399999999999991</v>
      </c>
      <c r="R82" s="56"/>
    </row>
    <row r="83" spans="1:18">
      <c r="A83" s="222" t="s">
        <v>203</v>
      </c>
      <c r="B83" s="218">
        <v>500</v>
      </c>
      <c r="C83" s="218">
        <v>462</v>
      </c>
      <c r="D83" s="218"/>
      <c r="E83" s="129" t="s">
        <v>213</v>
      </c>
      <c r="F83" s="67"/>
      <c r="G83" s="224" t="s">
        <v>201</v>
      </c>
      <c r="H83" s="225" t="s">
        <v>202</v>
      </c>
      <c r="I83" s="253">
        <v>1700</v>
      </c>
      <c r="J83" s="220"/>
      <c r="K83" s="220"/>
      <c r="L83" s="220">
        <f t="shared" si="11"/>
        <v>1700</v>
      </c>
      <c r="M83" s="220"/>
      <c r="N83" s="220">
        <f>+'Status 12-31-08'!Q85</f>
        <v>1385.3</v>
      </c>
      <c r="O83" s="220">
        <f t="shared" si="12"/>
        <v>-1385.3</v>
      </c>
      <c r="P83" s="220">
        <f>+'Status 12-31-07'!P125</f>
        <v>641</v>
      </c>
      <c r="Q83" s="220">
        <f t="shared" si="13"/>
        <v>744.3</v>
      </c>
      <c r="R83" s="56"/>
    </row>
    <row r="84" spans="1:18">
      <c r="A84" s="222" t="s">
        <v>203</v>
      </c>
      <c r="B84" s="218">
        <v>500</v>
      </c>
      <c r="C84" s="218">
        <v>463</v>
      </c>
      <c r="D84" s="218"/>
      <c r="E84" s="129" t="s">
        <v>214</v>
      </c>
      <c r="F84" s="67"/>
      <c r="G84" s="224" t="s">
        <v>201</v>
      </c>
      <c r="H84" s="225" t="s">
        <v>202</v>
      </c>
      <c r="I84" s="253">
        <v>150</v>
      </c>
      <c r="J84" s="220"/>
      <c r="K84" s="220"/>
      <c r="L84" s="220">
        <f t="shared" si="11"/>
        <v>150</v>
      </c>
      <c r="M84" s="220"/>
      <c r="N84" s="220">
        <f>+'Status 12-31-08'!Q86</f>
        <v>81.7</v>
      </c>
      <c r="O84" s="220">
        <f t="shared" si="12"/>
        <v>-81.7</v>
      </c>
      <c r="P84" s="220">
        <f>+'Status 12-31-07'!P127</f>
        <v>5.3</v>
      </c>
      <c r="Q84" s="220">
        <f t="shared" si="13"/>
        <v>76.400000000000006</v>
      </c>
      <c r="R84" s="56"/>
    </row>
    <row r="85" spans="1:18">
      <c r="A85" s="222" t="s">
        <v>203</v>
      </c>
      <c r="B85" s="218">
        <v>500</v>
      </c>
      <c r="C85" s="218">
        <v>464</v>
      </c>
      <c r="D85" s="251"/>
      <c r="E85" s="118" t="s">
        <v>215</v>
      </c>
      <c r="F85" s="72"/>
      <c r="G85" s="239" t="s">
        <v>201</v>
      </c>
      <c r="H85" s="244" t="s">
        <v>202</v>
      </c>
      <c r="I85" s="257">
        <v>150</v>
      </c>
      <c r="J85" s="241"/>
      <c r="K85" s="241"/>
      <c r="L85" s="220">
        <f t="shared" si="11"/>
        <v>150</v>
      </c>
      <c r="M85" s="220"/>
      <c r="N85" s="220">
        <f>+'Status 12-31-08'!Q87</f>
        <v>150</v>
      </c>
      <c r="O85" s="220">
        <f t="shared" si="12"/>
        <v>-150</v>
      </c>
      <c r="P85" s="220">
        <f>+'Status 12-31-07'!P129</f>
        <v>80.900000000000006</v>
      </c>
      <c r="Q85" s="220">
        <f t="shared" si="13"/>
        <v>69.099999999999994</v>
      </c>
      <c r="R85" s="56"/>
    </row>
    <row r="86" spans="1:18">
      <c r="A86" s="222" t="s">
        <v>263</v>
      </c>
      <c r="B86" s="218">
        <v>500</v>
      </c>
      <c r="C86" s="218">
        <v>465</v>
      </c>
      <c r="D86" s="218"/>
      <c r="E86" s="118" t="s">
        <v>303</v>
      </c>
      <c r="F86" s="67"/>
      <c r="G86" s="224" t="s">
        <v>295</v>
      </c>
      <c r="H86" s="225" t="s">
        <v>296</v>
      </c>
      <c r="I86" s="253">
        <v>16441</v>
      </c>
      <c r="J86" s="220"/>
      <c r="K86" s="220"/>
      <c r="L86" s="220">
        <f t="shared" si="11"/>
        <v>16441</v>
      </c>
      <c r="M86" s="220"/>
      <c r="N86" s="220">
        <f>+'Status 12-31-08'!Q88</f>
        <v>237.8</v>
      </c>
      <c r="O86" s="220">
        <f t="shared" si="12"/>
        <v>-237.8</v>
      </c>
      <c r="P86" s="220"/>
      <c r="Q86" s="220">
        <f t="shared" si="13"/>
        <v>237.8</v>
      </c>
      <c r="R86" s="56"/>
    </row>
    <row r="87" spans="1:18">
      <c r="A87" s="222" t="s">
        <v>263</v>
      </c>
      <c r="B87" s="218">
        <v>500</v>
      </c>
      <c r="C87" s="218">
        <v>466</v>
      </c>
      <c r="D87" s="218"/>
      <c r="E87" s="129" t="s">
        <v>304</v>
      </c>
      <c r="F87" s="67"/>
      <c r="G87" s="224" t="s">
        <v>295</v>
      </c>
      <c r="H87" s="225" t="s">
        <v>296</v>
      </c>
      <c r="I87" s="253">
        <v>2400</v>
      </c>
      <c r="J87" s="220"/>
      <c r="K87" s="220"/>
      <c r="L87" s="220">
        <f t="shared" si="11"/>
        <v>2400</v>
      </c>
      <c r="M87" s="220"/>
      <c r="N87" s="220">
        <f>+'Status 12-31-08'!Q89</f>
        <v>22.3</v>
      </c>
      <c r="O87" s="220">
        <f t="shared" si="12"/>
        <v>-22.3</v>
      </c>
      <c r="P87" s="220"/>
      <c r="Q87" s="220">
        <f t="shared" si="13"/>
        <v>22.3</v>
      </c>
      <c r="R87" s="56"/>
    </row>
    <row r="88" spans="1:18">
      <c r="A88" s="222" t="s">
        <v>263</v>
      </c>
      <c r="B88" s="218">
        <v>500</v>
      </c>
      <c r="C88" s="218">
        <v>467</v>
      </c>
      <c r="D88" s="252"/>
      <c r="E88" s="201" t="s">
        <v>305</v>
      </c>
      <c r="F88" s="200"/>
      <c r="G88" s="246" t="s">
        <v>295</v>
      </c>
      <c r="H88" s="247" t="s">
        <v>296</v>
      </c>
      <c r="I88" s="258">
        <v>200</v>
      </c>
      <c r="J88" s="220"/>
      <c r="K88" s="220"/>
      <c r="L88" s="220">
        <f t="shared" si="11"/>
        <v>200</v>
      </c>
      <c r="M88" s="220"/>
      <c r="N88" s="220">
        <f>+'Status 12-31-08'!Q90</f>
        <v>0</v>
      </c>
      <c r="O88" s="220">
        <f t="shared" si="12"/>
        <v>0</v>
      </c>
      <c r="P88" s="220"/>
      <c r="Q88" s="220">
        <f t="shared" si="13"/>
        <v>0</v>
      </c>
      <c r="R88" s="56"/>
    </row>
    <row r="89" spans="1:18">
      <c r="A89" s="222" t="s">
        <v>263</v>
      </c>
      <c r="B89" s="218">
        <v>500</v>
      </c>
      <c r="C89" s="218">
        <v>468</v>
      </c>
      <c r="D89" s="252"/>
      <c r="E89" s="201" t="s">
        <v>306</v>
      </c>
      <c r="F89" s="200"/>
      <c r="G89" s="246" t="s">
        <v>295</v>
      </c>
      <c r="H89" s="247" t="s">
        <v>296</v>
      </c>
      <c r="I89" s="258">
        <v>1600</v>
      </c>
      <c r="J89" s="220"/>
      <c r="K89" s="220"/>
      <c r="L89" s="220">
        <f t="shared" si="11"/>
        <v>1600</v>
      </c>
      <c r="M89" s="220"/>
      <c r="N89" s="220">
        <f>+'Status 12-31-08'!Q91</f>
        <v>0</v>
      </c>
      <c r="O89" s="220">
        <f t="shared" si="12"/>
        <v>0</v>
      </c>
      <c r="P89" s="220"/>
      <c r="Q89" s="220">
        <f t="shared" si="13"/>
        <v>0</v>
      </c>
      <c r="R89" s="56"/>
    </row>
    <row r="90" spans="1:18">
      <c r="A90" s="222" t="s">
        <v>263</v>
      </c>
      <c r="B90" s="218">
        <v>500</v>
      </c>
      <c r="C90" s="218">
        <v>469</v>
      </c>
      <c r="D90" s="252"/>
      <c r="E90" s="201" t="s">
        <v>345</v>
      </c>
      <c r="F90" s="200"/>
      <c r="G90" s="246" t="s">
        <v>295</v>
      </c>
      <c r="H90" s="247" t="s">
        <v>296</v>
      </c>
      <c r="I90" s="258">
        <v>500</v>
      </c>
      <c r="J90" s="220"/>
      <c r="K90" s="220"/>
      <c r="L90" s="220">
        <f t="shared" si="11"/>
        <v>500</v>
      </c>
      <c r="M90" s="220"/>
      <c r="N90" s="220">
        <f>+'Status 12-31-08'!Q92</f>
        <v>0</v>
      </c>
      <c r="O90" s="220">
        <f t="shared" si="12"/>
        <v>0</v>
      </c>
      <c r="P90" s="220"/>
      <c r="Q90" s="220">
        <f t="shared" si="13"/>
        <v>0</v>
      </c>
      <c r="R90" s="56"/>
    </row>
    <row r="91" spans="1:18">
      <c r="A91" s="222" t="s">
        <v>263</v>
      </c>
      <c r="B91" s="218">
        <v>500</v>
      </c>
      <c r="C91" s="218">
        <v>470</v>
      </c>
      <c r="D91" s="218"/>
      <c r="E91" s="118" t="s">
        <v>307</v>
      </c>
      <c r="F91" s="67"/>
      <c r="G91" s="224" t="s">
        <v>295</v>
      </c>
      <c r="H91" s="225" t="s">
        <v>296</v>
      </c>
      <c r="I91" s="253">
        <v>290</v>
      </c>
      <c r="J91" s="220"/>
      <c r="K91" s="220"/>
      <c r="L91" s="220">
        <f t="shared" si="11"/>
        <v>290</v>
      </c>
      <c r="M91" s="220"/>
      <c r="N91" s="220">
        <f>+'Status 12-31-08'!Q93</f>
        <v>26.8</v>
      </c>
      <c r="O91" s="220">
        <f t="shared" si="12"/>
        <v>-26.8</v>
      </c>
      <c r="P91" s="220"/>
      <c r="Q91" s="220">
        <f t="shared" si="13"/>
        <v>26.8</v>
      </c>
      <c r="R91" s="56"/>
    </row>
    <row r="92" spans="1:18">
      <c r="A92" s="222" t="s">
        <v>263</v>
      </c>
      <c r="B92" s="218">
        <v>500</v>
      </c>
      <c r="C92" s="218">
        <v>471</v>
      </c>
      <c r="D92" s="218"/>
      <c r="E92" s="118" t="s">
        <v>308</v>
      </c>
      <c r="F92" s="67"/>
      <c r="G92" s="224" t="s">
        <v>295</v>
      </c>
      <c r="H92" s="225" t="s">
        <v>296</v>
      </c>
      <c r="I92" s="253">
        <v>255</v>
      </c>
      <c r="J92" s="220"/>
      <c r="K92" s="220"/>
      <c r="L92" s="220">
        <f t="shared" si="11"/>
        <v>255</v>
      </c>
      <c r="M92" s="220"/>
      <c r="N92" s="220">
        <f>+'Status 12-31-08'!Q94</f>
        <v>16.2</v>
      </c>
      <c r="O92" s="220">
        <f t="shared" si="12"/>
        <v>-16.2</v>
      </c>
      <c r="P92" s="220"/>
      <c r="Q92" s="220">
        <f t="shared" si="13"/>
        <v>16.2</v>
      </c>
      <c r="R92" s="67">
        <f>SUM(Q72:Q92)</f>
        <v>4574.9999999999991</v>
      </c>
    </row>
    <row r="93" spans="1:18">
      <c r="A93" s="222" t="s">
        <v>263</v>
      </c>
      <c r="B93" s="218">
        <v>500</v>
      </c>
      <c r="C93" s="218">
        <v>472</v>
      </c>
      <c r="D93" s="252"/>
      <c r="E93" s="201" t="s">
        <v>358</v>
      </c>
      <c r="F93" s="200"/>
      <c r="G93" s="246" t="s">
        <v>295</v>
      </c>
      <c r="H93" s="247" t="s">
        <v>359</v>
      </c>
      <c r="I93" s="258">
        <v>20000</v>
      </c>
      <c r="J93" s="220"/>
      <c r="K93" s="220"/>
      <c r="L93" s="220">
        <f t="shared" si="11"/>
        <v>20000</v>
      </c>
      <c r="M93" s="220"/>
      <c r="N93" s="220">
        <f>+'Status 12-31-08'!Q95</f>
        <v>0</v>
      </c>
      <c r="O93" s="220">
        <f t="shared" si="12"/>
        <v>0</v>
      </c>
      <c r="P93" s="220"/>
      <c r="Q93" s="220">
        <f t="shared" si="13"/>
        <v>0</v>
      </c>
      <c r="R93" s="56"/>
    </row>
    <row r="94" spans="1:18">
      <c r="A94" s="222"/>
      <c r="B94" s="218"/>
      <c r="C94" s="218"/>
      <c r="D94" s="259" t="s">
        <v>273</v>
      </c>
      <c r="E94" s="170"/>
      <c r="F94" s="90"/>
      <c r="G94" s="260"/>
      <c r="H94" s="261"/>
      <c r="I94" s="262">
        <f t="shared" ref="I94:Q94" si="14">SUM(I62:I93)</f>
        <v>90403</v>
      </c>
      <c r="J94" s="262">
        <f t="shared" si="14"/>
        <v>-140.80000000000001</v>
      </c>
      <c r="K94" s="262">
        <f t="shared" si="14"/>
        <v>-9.8000000000000007</v>
      </c>
      <c r="L94" s="262">
        <f t="shared" si="14"/>
        <v>90252.4</v>
      </c>
      <c r="M94" s="262"/>
      <c r="N94" s="262">
        <f t="shared" si="14"/>
        <v>44736.500000000007</v>
      </c>
      <c r="O94" s="262">
        <f t="shared" ref="O94" si="15">SUM(O62:O93)</f>
        <v>-44736.500000000007</v>
      </c>
      <c r="P94" s="262">
        <f t="shared" si="14"/>
        <v>40161.5</v>
      </c>
      <c r="Q94" s="262">
        <f t="shared" si="14"/>
        <v>4574.9999999999991</v>
      </c>
      <c r="R94" s="56"/>
    </row>
    <row r="95" spans="1:18">
      <c r="A95" s="222"/>
      <c r="B95" s="218"/>
      <c r="C95" s="218"/>
      <c r="D95" s="223"/>
      <c r="E95" s="167"/>
      <c r="F95" s="67"/>
      <c r="G95" s="224"/>
      <c r="H95" s="225"/>
      <c r="I95" s="220"/>
      <c r="J95" s="220"/>
      <c r="K95" s="220"/>
      <c r="L95" s="220"/>
      <c r="M95" s="220"/>
      <c r="N95" s="220"/>
      <c r="O95" s="220"/>
      <c r="P95" s="220"/>
      <c r="Q95" s="220"/>
      <c r="R95" s="67">
        <f>SUM(N72:N92)-SUM(P72:P92)</f>
        <v>4575.0000000000073</v>
      </c>
    </row>
    <row r="96" spans="1:18">
      <c r="A96" s="217" t="s">
        <v>373</v>
      </c>
      <c r="B96" s="167"/>
      <c r="C96" s="218"/>
      <c r="D96" s="67"/>
      <c r="E96" s="67"/>
      <c r="F96" s="67"/>
      <c r="G96" s="224"/>
      <c r="H96" s="225"/>
      <c r="I96" s="220"/>
      <c r="J96" s="220"/>
      <c r="K96" s="220"/>
      <c r="L96" s="220"/>
      <c r="M96" s="220"/>
      <c r="N96" s="220"/>
      <c r="O96" s="220"/>
      <c r="P96" s="220"/>
      <c r="Q96" s="220"/>
      <c r="R96" s="56"/>
    </row>
    <row r="97" spans="1:18">
      <c r="A97" s="217"/>
      <c r="B97" s="223" t="s">
        <v>37</v>
      </c>
      <c r="C97" s="67"/>
      <c r="D97" s="67"/>
      <c r="E97" s="67"/>
      <c r="F97" s="67"/>
      <c r="G97" s="67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56"/>
    </row>
    <row r="98" spans="1:18">
      <c r="A98" s="231" t="s">
        <v>28</v>
      </c>
      <c r="B98" s="218">
        <v>500</v>
      </c>
      <c r="C98" s="218">
        <v>547</v>
      </c>
      <c r="D98" s="72"/>
      <c r="E98" s="118" t="s">
        <v>38</v>
      </c>
      <c r="F98" s="72"/>
      <c r="G98" s="239" t="s">
        <v>74</v>
      </c>
      <c r="H98" s="240" t="s">
        <v>192</v>
      </c>
      <c r="I98" s="241">
        <v>3400</v>
      </c>
      <c r="J98" s="241"/>
      <c r="K98" s="241">
        <f>-0.3-0.7</f>
        <v>-1</v>
      </c>
      <c r="L98" s="220">
        <f t="shared" ref="L98:L133" si="16">SUM(I98:K98)</f>
        <v>3399</v>
      </c>
      <c r="M98" s="220"/>
      <c r="N98" s="220">
        <f>+'Status 12-31-08'!Q99</f>
        <v>3399</v>
      </c>
      <c r="O98" s="220">
        <f t="shared" ref="O98:O161" si="17">+M98-N98</f>
        <v>-3399</v>
      </c>
      <c r="P98" s="220">
        <f>+'Status 12-31-07'!P139</f>
        <v>3357.8</v>
      </c>
      <c r="Q98" s="220">
        <f t="shared" ref="Q98:Q133" si="18">+N98-P98</f>
        <v>41.199999999999818</v>
      </c>
      <c r="R98" s="56"/>
    </row>
    <row r="99" spans="1:18">
      <c r="A99" s="231" t="s">
        <v>28</v>
      </c>
      <c r="B99" s="218">
        <v>500</v>
      </c>
      <c r="C99" s="218">
        <v>548</v>
      </c>
      <c r="D99" s="194"/>
      <c r="E99" s="197" t="s">
        <v>39</v>
      </c>
      <c r="F99" s="194"/>
      <c r="G99" s="233" t="s">
        <v>74</v>
      </c>
      <c r="H99" s="234" t="s">
        <v>192</v>
      </c>
      <c r="I99" s="235">
        <v>500</v>
      </c>
      <c r="J99" s="235"/>
      <c r="K99" s="235">
        <v>-5.6</v>
      </c>
      <c r="L99" s="220">
        <f t="shared" si="16"/>
        <v>494.4</v>
      </c>
      <c r="M99" s="220"/>
      <c r="N99" s="220">
        <f>+'Status 12-31-08'!Q100</f>
        <v>494.4</v>
      </c>
      <c r="O99" s="220">
        <f t="shared" si="17"/>
        <v>-494.4</v>
      </c>
      <c r="P99" s="220">
        <f>+'Status 12-31-07'!P141</f>
        <v>494.4</v>
      </c>
      <c r="Q99" s="220">
        <f t="shared" si="18"/>
        <v>0</v>
      </c>
      <c r="R99" s="56"/>
    </row>
    <row r="100" spans="1:18">
      <c r="A100" s="231" t="s">
        <v>28</v>
      </c>
      <c r="B100" s="218">
        <v>500</v>
      </c>
      <c r="C100" s="218">
        <v>549</v>
      </c>
      <c r="D100" s="194"/>
      <c r="E100" s="193" t="s">
        <v>60</v>
      </c>
      <c r="F100" s="194"/>
      <c r="G100" s="194"/>
      <c r="H100" s="234" t="s">
        <v>192</v>
      </c>
      <c r="I100" s="235">
        <v>4000</v>
      </c>
      <c r="J100" s="235"/>
      <c r="K100" s="235"/>
      <c r="L100" s="220">
        <f t="shared" si="16"/>
        <v>4000</v>
      </c>
      <c r="M100" s="220"/>
      <c r="N100" s="220">
        <f>+'Status 12-31-08'!Q101</f>
        <v>4000</v>
      </c>
      <c r="O100" s="220">
        <f t="shared" si="17"/>
        <v>-4000</v>
      </c>
      <c r="P100" s="220">
        <f>+'Status 12-31-07'!P142</f>
        <v>4000</v>
      </c>
      <c r="Q100" s="220">
        <f t="shared" si="18"/>
        <v>0</v>
      </c>
      <c r="R100" s="56"/>
    </row>
    <row r="101" spans="1:18">
      <c r="A101" s="231" t="s">
        <v>28</v>
      </c>
      <c r="B101" s="218">
        <v>500</v>
      </c>
      <c r="C101" s="218">
        <v>550</v>
      </c>
      <c r="D101" s="194"/>
      <c r="E101" s="193" t="s">
        <v>61</v>
      </c>
      <c r="F101" s="194"/>
      <c r="G101" s="233" t="s">
        <v>74</v>
      </c>
      <c r="H101" s="234" t="s">
        <v>192</v>
      </c>
      <c r="I101" s="235">
        <v>2000</v>
      </c>
      <c r="J101" s="235"/>
      <c r="K101" s="235">
        <v>-2.2999999999999998</v>
      </c>
      <c r="L101" s="220">
        <f t="shared" si="16"/>
        <v>1997.7</v>
      </c>
      <c r="M101" s="220"/>
      <c r="N101" s="220">
        <f>+'Status 12-31-08'!Q102</f>
        <v>1997.7</v>
      </c>
      <c r="O101" s="220">
        <f t="shared" si="17"/>
        <v>-1997.7</v>
      </c>
      <c r="P101" s="220">
        <f>+'Status 12-31-07'!P143</f>
        <v>1997.7</v>
      </c>
      <c r="Q101" s="220">
        <f t="shared" si="18"/>
        <v>0</v>
      </c>
      <c r="R101" s="56"/>
    </row>
    <row r="102" spans="1:18">
      <c r="A102" s="231" t="s">
        <v>28</v>
      </c>
      <c r="B102" s="218">
        <v>500</v>
      </c>
      <c r="C102" s="218">
        <v>551</v>
      </c>
      <c r="D102" s="200"/>
      <c r="E102" s="201" t="s">
        <v>40</v>
      </c>
      <c r="F102" s="200"/>
      <c r="G102" s="246" t="s">
        <v>131</v>
      </c>
      <c r="H102" s="256" t="s">
        <v>192</v>
      </c>
      <c r="I102" s="248">
        <v>1000</v>
      </c>
      <c r="J102" s="248"/>
      <c r="K102" s="248">
        <v>-1</v>
      </c>
      <c r="L102" s="220">
        <f t="shared" si="16"/>
        <v>999</v>
      </c>
      <c r="M102" s="220"/>
      <c r="N102" s="220">
        <f>+'Status 12-31-08'!Q103</f>
        <v>10.9</v>
      </c>
      <c r="O102" s="220">
        <f t="shared" si="17"/>
        <v>-10.9</v>
      </c>
      <c r="P102" s="220">
        <f>+'Status 12-31-07'!P145</f>
        <v>10.9</v>
      </c>
      <c r="Q102" s="220">
        <f t="shared" si="18"/>
        <v>0</v>
      </c>
      <c r="R102" s="56"/>
    </row>
    <row r="103" spans="1:18">
      <c r="A103" s="222" t="s">
        <v>77</v>
      </c>
      <c r="B103" s="218">
        <v>500</v>
      </c>
      <c r="C103" s="218">
        <v>552</v>
      </c>
      <c r="D103" s="194"/>
      <c r="E103" s="197" t="s">
        <v>87</v>
      </c>
      <c r="F103" s="194"/>
      <c r="G103" s="233" t="s">
        <v>129</v>
      </c>
      <c r="H103" s="234" t="s">
        <v>99</v>
      </c>
      <c r="I103" s="235">
        <v>3223</v>
      </c>
      <c r="J103" s="235"/>
      <c r="K103" s="235">
        <v>-54.5</v>
      </c>
      <c r="L103" s="220">
        <f t="shared" si="16"/>
        <v>3168.5</v>
      </c>
      <c r="M103" s="220"/>
      <c r="N103" s="220">
        <f>+'Status 12-31-08'!Q104</f>
        <v>3168.5</v>
      </c>
      <c r="O103" s="220">
        <f t="shared" si="17"/>
        <v>-3168.5</v>
      </c>
      <c r="P103" s="220">
        <f>+'Status 12-31-07'!P147</f>
        <v>3168.5</v>
      </c>
      <c r="Q103" s="220">
        <f t="shared" si="18"/>
        <v>0</v>
      </c>
      <c r="R103" s="56"/>
    </row>
    <row r="104" spans="1:18">
      <c r="A104" s="222" t="s">
        <v>77</v>
      </c>
      <c r="B104" s="218">
        <v>500</v>
      </c>
      <c r="C104" s="218">
        <v>553</v>
      </c>
      <c r="D104" s="67"/>
      <c r="E104" s="129" t="s">
        <v>88</v>
      </c>
      <c r="F104" s="67"/>
      <c r="G104" s="224" t="s">
        <v>101</v>
      </c>
      <c r="H104" s="236" t="s">
        <v>81</v>
      </c>
      <c r="I104" s="220">
        <v>900</v>
      </c>
      <c r="J104" s="220"/>
      <c r="K104" s="220">
        <v>-218.4</v>
      </c>
      <c r="L104" s="220">
        <f t="shared" si="16"/>
        <v>681.6</v>
      </c>
      <c r="M104" s="220"/>
      <c r="N104" s="220">
        <f>+'Status 12-31-08'!Q105</f>
        <v>670.2</v>
      </c>
      <c r="O104" s="220">
        <f t="shared" si="17"/>
        <v>-670.2</v>
      </c>
      <c r="P104" s="220">
        <f>+'Status 12-31-07'!P149</f>
        <v>668.7</v>
      </c>
      <c r="Q104" s="220">
        <f t="shared" si="18"/>
        <v>1.5</v>
      </c>
      <c r="R104" s="56"/>
    </row>
    <row r="105" spans="1:18">
      <c r="A105" s="222" t="s">
        <v>113</v>
      </c>
      <c r="B105" s="218">
        <v>500</v>
      </c>
      <c r="C105" s="218">
        <v>554</v>
      </c>
      <c r="D105" s="194"/>
      <c r="E105" s="197" t="s">
        <v>119</v>
      </c>
      <c r="F105" s="194"/>
      <c r="G105" s="233" t="s">
        <v>256</v>
      </c>
      <c r="H105" s="242" t="s">
        <v>117</v>
      </c>
      <c r="I105" s="235">
        <v>475</v>
      </c>
      <c r="J105" s="235"/>
      <c r="K105" s="235"/>
      <c r="L105" s="220">
        <f t="shared" si="16"/>
        <v>475</v>
      </c>
      <c r="M105" s="220"/>
      <c r="N105" s="220">
        <f>+'Status 12-31-08'!Q106</f>
        <v>475</v>
      </c>
      <c r="O105" s="220">
        <f t="shared" si="17"/>
        <v>-475</v>
      </c>
      <c r="P105" s="220">
        <f>+'Status 12-31-07'!P151</f>
        <v>475</v>
      </c>
      <c r="Q105" s="220">
        <f t="shared" si="18"/>
        <v>0</v>
      </c>
      <c r="R105" s="56"/>
    </row>
    <row r="106" spans="1:18">
      <c r="A106" s="222" t="s">
        <v>141</v>
      </c>
      <c r="B106" s="218">
        <v>500</v>
      </c>
      <c r="C106" s="218">
        <v>555</v>
      </c>
      <c r="D106" s="67"/>
      <c r="E106" s="129" t="s">
        <v>155</v>
      </c>
      <c r="F106" s="67"/>
      <c r="G106" s="224" t="s">
        <v>201</v>
      </c>
      <c r="H106" s="225" t="s">
        <v>143</v>
      </c>
      <c r="I106" s="220">
        <v>2000</v>
      </c>
      <c r="J106" s="220"/>
      <c r="K106" s="220"/>
      <c r="L106" s="220">
        <f t="shared" si="16"/>
        <v>2000</v>
      </c>
      <c r="M106" s="220"/>
      <c r="N106" s="220">
        <f>+'Status 12-31-08'!Q107</f>
        <v>1971.6</v>
      </c>
      <c r="O106" s="220">
        <f t="shared" si="17"/>
        <v>-1971.6</v>
      </c>
      <c r="P106" s="220">
        <f>+'Status 12-31-07'!P153</f>
        <v>1704.1</v>
      </c>
      <c r="Q106" s="220">
        <f t="shared" si="18"/>
        <v>267.5</v>
      </c>
      <c r="R106" s="56"/>
    </row>
    <row r="107" spans="1:18">
      <c r="A107" s="222" t="s">
        <v>141</v>
      </c>
      <c r="B107" s="218">
        <v>500</v>
      </c>
      <c r="C107" s="218">
        <v>556</v>
      </c>
      <c r="D107" s="67"/>
      <c r="E107" s="129" t="s">
        <v>157</v>
      </c>
      <c r="F107" s="67"/>
      <c r="G107" s="224" t="s">
        <v>201</v>
      </c>
      <c r="H107" s="225" t="s">
        <v>143</v>
      </c>
      <c r="I107" s="220">
        <v>1500</v>
      </c>
      <c r="J107" s="220"/>
      <c r="K107" s="220"/>
      <c r="L107" s="220">
        <f t="shared" si="16"/>
        <v>1500</v>
      </c>
      <c r="M107" s="220"/>
      <c r="N107" s="220">
        <f>+'Status 12-31-08'!Q108</f>
        <v>15.4</v>
      </c>
      <c r="O107" s="220">
        <f t="shared" si="17"/>
        <v>-15.4</v>
      </c>
      <c r="P107" s="220">
        <f>+'Status 12-31-07'!P155</f>
        <v>14.8</v>
      </c>
      <c r="Q107" s="220">
        <f t="shared" si="18"/>
        <v>0.59999999999999964</v>
      </c>
      <c r="R107" s="56"/>
    </row>
    <row r="108" spans="1:18">
      <c r="A108" s="222" t="s">
        <v>141</v>
      </c>
      <c r="B108" s="218">
        <v>500</v>
      </c>
      <c r="C108" s="218">
        <v>557</v>
      </c>
      <c r="D108" s="67"/>
      <c r="E108" s="129" t="s">
        <v>158</v>
      </c>
      <c r="F108" s="67"/>
      <c r="G108" s="224" t="s">
        <v>201</v>
      </c>
      <c r="H108" s="225" t="s">
        <v>143</v>
      </c>
      <c r="I108" s="220">
        <v>435</v>
      </c>
      <c r="J108" s="220"/>
      <c r="K108" s="220"/>
      <c r="L108" s="220">
        <f t="shared" si="16"/>
        <v>435</v>
      </c>
      <c r="M108" s="220"/>
      <c r="N108" s="220">
        <f>+'Status 12-31-08'!Q109</f>
        <v>22.3</v>
      </c>
      <c r="O108" s="220">
        <f t="shared" si="17"/>
        <v>-22.3</v>
      </c>
      <c r="P108" s="220">
        <f>+'Status 12-31-07'!P157</f>
        <v>13.2</v>
      </c>
      <c r="Q108" s="220">
        <f t="shared" si="18"/>
        <v>9.1000000000000014</v>
      </c>
      <c r="R108" s="56"/>
    </row>
    <row r="109" spans="1:18">
      <c r="A109" s="222" t="s">
        <v>141</v>
      </c>
      <c r="B109" s="218">
        <v>500</v>
      </c>
      <c r="C109" s="218">
        <v>558</v>
      </c>
      <c r="D109" s="67"/>
      <c r="E109" s="129" t="s">
        <v>159</v>
      </c>
      <c r="F109" s="67"/>
      <c r="G109" s="224" t="s">
        <v>201</v>
      </c>
      <c r="H109" s="225" t="s">
        <v>143</v>
      </c>
      <c r="I109" s="220">
        <v>200</v>
      </c>
      <c r="J109" s="220"/>
      <c r="K109" s="220"/>
      <c r="L109" s="220">
        <f t="shared" si="16"/>
        <v>200</v>
      </c>
      <c r="M109" s="220"/>
      <c r="N109" s="220">
        <f>+'Status 12-31-08'!Q110</f>
        <v>50.9</v>
      </c>
      <c r="O109" s="220">
        <f t="shared" si="17"/>
        <v>-50.9</v>
      </c>
      <c r="P109" s="220">
        <f>+'Status 12-31-07'!P159</f>
        <v>41.3</v>
      </c>
      <c r="Q109" s="220">
        <f t="shared" si="18"/>
        <v>9.6000000000000014</v>
      </c>
      <c r="R109" s="56"/>
    </row>
    <row r="110" spans="1:18">
      <c r="A110" s="222" t="s">
        <v>141</v>
      </c>
      <c r="B110" s="218">
        <v>500</v>
      </c>
      <c r="C110" s="218">
        <v>559</v>
      </c>
      <c r="D110" s="67"/>
      <c r="E110" s="129" t="s">
        <v>160</v>
      </c>
      <c r="F110" s="67"/>
      <c r="G110" s="224" t="s">
        <v>201</v>
      </c>
      <c r="H110" s="225" t="s">
        <v>143</v>
      </c>
      <c r="I110" s="220">
        <v>400</v>
      </c>
      <c r="J110" s="220"/>
      <c r="K110" s="220"/>
      <c r="L110" s="220">
        <f t="shared" si="16"/>
        <v>400</v>
      </c>
      <c r="M110" s="220"/>
      <c r="N110" s="220">
        <f>+'Status 12-31-08'!Q111</f>
        <v>385.8</v>
      </c>
      <c r="O110" s="220">
        <f t="shared" si="17"/>
        <v>-385.8</v>
      </c>
      <c r="P110" s="220">
        <f>+'Status 12-31-07'!P161</f>
        <v>355.8</v>
      </c>
      <c r="Q110" s="220">
        <f t="shared" si="18"/>
        <v>30</v>
      </c>
      <c r="R110" s="56"/>
    </row>
    <row r="111" spans="1:18">
      <c r="A111" s="222" t="s">
        <v>141</v>
      </c>
      <c r="B111" s="218">
        <v>500</v>
      </c>
      <c r="C111" s="218">
        <v>560</v>
      </c>
      <c r="D111" s="200"/>
      <c r="E111" s="201" t="s">
        <v>161</v>
      </c>
      <c r="F111" s="200"/>
      <c r="G111" s="246" t="s">
        <v>201</v>
      </c>
      <c r="H111" s="247" t="s">
        <v>143</v>
      </c>
      <c r="I111" s="248">
        <v>400</v>
      </c>
      <c r="J111" s="220"/>
      <c r="K111" s="220"/>
      <c r="L111" s="220">
        <f t="shared" si="16"/>
        <v>400</v>
      </c>
      <c r="M111" s="220"/>
      <c r="N111" s="220">
        <f>+'Status 12-31-08'!Q112</f>
        <v>326.8</v>
      </c>
      <c r="O111" s="220">
        <f t="shared" si="17"/>
        <v>-326.8</v>
      </c>
      <c r="P111" s="220">
        <f>+'Status 12-31-07'!P163</f>
        <v>326.8</v>
      </c>
      <c r="Q111" s="220">
        <f t="shared" si="18"/>
        <v>0</v>
      </c>
      <c r="R111" s="56"/>
    </row>
    <row r="112" spans="1:18">
      <c r="A112" s="222" t="s">
        <v>141</v>
      </c>
      <c r="B112" s="218">
        <v>500</v>
      </c>
      <c r="C112" s="218">
        <v>561</v>
      </c>
      <c r="D112" s="67"/>
      <c r="E112" s="129" t="s">
        <v>162</v>
      </c>
      <c r="F112" s="67"/>
      <c r="G112" s="224" t="s">
        <v>201</v>
      </c>
      <c r="H112" s="225" t="s">
        <v>143</v>
      </c>
      <c r="I112" s="220">
        <v>725</v>
      </c>
      <c r="J112" s="220"/>
      <c r="K112" s="220"/>
      <c r="L112" s="220">
        <f t="shared" si="16"/>
        <v>725</v>
      </c>
      <c r="M112" s="220"/>
      <c r="N112" s="220">
        <f>+'Status 12-31-08'!Q113</f>
        <v>720.7</v>
      </c>
      <c r="O112" s="220">
        <f t="shared" si="17"/>
        <v>-720.7</v>
      </c>
      <c r="P112" s="220">
        <f>+'Status 12-31-07'!P165</f>
        <v>230.4</v>
      </c>
      <c r="Q112" s="220">
        <f t="shared" si="18"/>
        <v>490.30000000000007</v>
      </c>
      <c r="R112" s="56"/>
    </row>
    <row r="113" spans="1:18">
      <c r="A113" s="222" t="s">
        <v>141</v>
      </c>
      <c r="B113" s="218">
        <v>500</v>
      </c>
      <c r="C113" s="218">
        <v>562</v>
      </c>
      <c r="D113" s="72"/>
      <c r="E113" s="118" t="s">
        <v>163</v>
      </c>
      <c r="F113" s="72"/>
      <c r="G113" s="239" t="s">
        <v>201</v>
      </c>
      <c r="H113" s="244" t="s">
        <v>143</v>
      </c>
      <c r="I113" s="241">
        <v>500</v>
      </c>
      <c r="J113" s="241"/>
      <c r="K113" s="241"/>
      <c r="L113" s="220">
        <f t="shared" si="16"/>
        <v>500</v>
      </c>
      <c r="M113" s="220"/>
      <c r="N113" s="220">
        <f>+'Status 12-31-08'!Q114</f>
        <v>500</v>
      </c>
      <c r="O113" s="220">
        <f t="shared" si="17"/>
        <v>-500</v>
      </c>
      <c r="P113" s="220">
        <f>+'Status 12-31-07'!P167</f>
        <v>500</v>
      </c>
      <c r="Q113" s="220">
        <f t="shared" si="18"/>
        <v>0</v>
      </c>
      <c r="R113" s="56"/>
    </row>
    <row r="114" spans="1:18">
      <c r="A114" s="222" t="s">
        <v>141</v>
      </c>
      <c r="B114" s="218">
        <v>500</v>
      </c>
      <c r="C114" s="218">
        <v>563</v>
      </c>
      <c r="D114" s="67"/>
      <c r="E114" s="129" t="s">
        <v>164</v>
      </c>
      <c r="F114" s="67"/>
      <c r="G114" s="224" t="s">
        <v>201</v>
      </c>
      <c r="H114" s="225" t="s">
        <v>143</v>
      </c>
      <c r="I114" s="220">
        <v>200</v>
      </c>
      <c r="J114" s="220"/>
      <c r="K114" s="220"/>
      <c r="L114" s="220">
        <f t="shared" si="16"/>
        <v>200</v>
      </c>
      <c r="M114" s="220"/>
      <c r="N114" s="220">
        <f>+'Status 12-31-08'!Q115</f>
        <v>134.30000000000001</v>
      </c>
      <c r="O114" s="220">
        <f t="shared" si="17"/>
        <v>-134.30000000000001</v>
      </c>
      <c r="P114" s="220">
        <f>+'Status 12-31-07'!P169</f>
        <v>106.7</v>
      </c>
      <c r="Q114" s="220">
        <f t="shared" si="18"/>
        <v>27.600000000000009</v>
      </c>
      <c r="R114" s="56"/>
    </row>
    <row r="115" spans="1:18">
      <c r="A115" s="222" t="s">
        <v>141</v>
      </c>
      <c r="B115" s="218">
        <v>500</v>
      </c>
      <c r="C115" s="218">
        <v>564</v>
      </c>
      <c r="D115" s="67"/>
      <c r="E115" s="129" t="s">
        <v>165</v>
      </c>
      <c r="F115" s="67"/>
      <c r="G115" s="224" t="s">
        <v>201</v>
      </c>
      <c r="H115" s="225" t="s">
        <v>143</v>
      </c>
      <c r="I115" s="220">
        <v>300</v>
      </c>
      <c r="J115" s="220"/>
      <c r="K115" s="220"/>
      <c r="L115" s="220">
        <f t="shared" si="16"/>
        <v>300</v>
      </c>
      <c r="M115" s="220"/>
      <c r="N115" s="220">
        <f>+'Status 12-31-08'!Q116</f>
        <v>42.7</v>
      </c>
      <c r="O115" s="220">
        <f t="shared" si="17"/>
        <v>-42.7</v>
      </c>
      <c r="P115" s="220">
        <f>+'Status 12-31-07'!P171</f>
        <v>42.6</v>
      </c>
      <c r="Q115" s="220">
        <f t="shared" si="18"/>
        <v>0.10000000000000142</v>
      </c>
      <c r="R115" s="56"/>
    </row>
    <row r="116" spans="1:18">
      <c r="A116" s="222" t="s">
        <v>141</v>
      </c>
      <c r="B116" s="218">
        <v>500</v>
      </c>
      <c r="C116" s="218">
        <v>565</v>
      </c>
      <c r="D116" s="67"/>
      <c r="E116" s="129" t="s">
        <v>166</v>
      </c>
      <c r="F116" s="67"/>
      <c r="G116" s="224" t="s">
        <v>201</v>
      </c>
      <c r="H116" s="225" t="s">
        <v>143</v>
      </c>
      <c r="I116" s="220">
        <v>300</v>
      </c>
      <c r="J116" s="220"/>
      <c r="K116" s="220"/>
      <c r="L116" s="220">
        <f t="shared" si="16"/>
        <v>300</v>
      </c>
      <c r="M116" s="220"/>
      <c r="N116" s="220">
        <f>+'Status 12-31-08'!Q117</f>
        <v>174.1</v>
      </c>
      <c r="O116" s="220">
        <f t="shared" si="17"/>
        <v>-174.1</v>
      </c>
      <c r="P116" s="220">
        <f>+'Status 12-31-07'!P173</f>
        <v>28.5</v>
      </c>
      <c r="Q116" s="220">
        <f t="shared" si="18"/>
        <v>145.6</v>
      </c>
      <c r="R116" s="56"/>
    </row>
    <row r="117" spans="1:18">
      <c r="A117" s="222" t="s">
        <v>141</v>
      </c>
      <c r="B117" s="218">
        <v>500</v>
      </c>
      <c r="C117" s="218">
        <v>566</v>
      </c>
      <c r="D117" s="200"/>
      <c r="E117" s="201" t="s">
        <v>167</v>
      </c>
      <c r="F117" s="200"/>
      <c r="G117" s="246" t="s">
        <v>201</v>
      </c>
      <c r="H117" s="247" t="s">
        <v>143</v>
      </c>
      <c r="I117" s="248">
        <v>100</v>
      </c>
      <c r="J117" s="220"/>
      <c r="K117" s="220"/>
      <c r="L117" s="220">
        <f t="shared" si="16"/>
        <v>100</v>
      </c>
      <c r="M117" s="220"/>
      <c r="N117" s="220">
        <f>+'Status 12-31-08'!Q118</f>
        <v>0</v>
      </c>
      <c r="O117" s="220">
        <f t="shared" si="17"/>
        <v>0</v>
      </c>
      <c r="P117" s="220">
        <f>+'Status 12-31-07'!P175</f>
        <v>0</v>
      </c>
      <c r="Q117" s="220">
        <f t="shared" si="18"/>
        <v>0</v>
      </c>
      <c r="R117" s="56"/>
    </row>
    <row r="118" spans="1:18">
      <c r="A118" s="222" t="s">
        <v>141</v>
      </c>
      <c r="B118" s="218">
        <v>500</v>
      </c>
      <c r="C118" s="218">
        <v>567</v>
      </c>
      <c r="D118" s="67"/>
      <c r="E118" s="129" t="s">
        <v>168</v>
      </c>
      <c r="F118" s="67"/>
      <c r="G118" s="224" t="s">
        <v>201</v>
      </c>
      <c r="H118" s="225" t="s">
        <v>143</v>
      </c>
      <c r="I118" s="220">
        <v>2400</v>
      </c>
      <c r="J118" s="220"/>
      <c r="K118" s="220"/>
      <c r="L118" s="220">
        <f t="shared" si="16"/>
        <v>2400</v>
      </c>
      <c r="M118" s="220"/>
      <c r="N118" s="220">
        <f>+'Status 12-31-08'!Q119</f>
        <v>919.9</v>
      </c>
      <c r="O118" s="220">
        <f t="shared" si="17"/>
        <v>-919.9</v>
      </c>
      <c r="P118" s="220">
        <f>+'Status 12-31-07'!P177</f>
        <v>391.1</v>
      </c>
      <c r="Q118" s="220">
        <f t="shared" si="18"/>
        <v>528.79999999999995</v>
      </c>
      <c r="R118" s="56"/>
    </row>
    <row r="119" spans="1:18">
      <c r="A119" s="222" t="s">
        <v>141</v>
      </c>
      <c r="B119" s="218">
        <v>500</v>
      </c>
      <c r="C119" s="218">
        <v>568</v>
      </c>
      <c r="D119" s="67"/>
      <c r="E119" s="129" t="s">
        <v>169</v>
      </c>
      <c r="F119" s="67"/>
      <c r="G119" s="224" t="s">
        <v>201</v>
      </c>
      <c r="H119" s="225" t="s">
        <v>143</v>
      </c>
      <c r="I119" s="220">
        <v>450</v>
      </c>
      <c r="J119" s="220"/>
      <c r="K119" s="220"/>
      <c r="L119" s="220">
        <f t="shared" si="16"/>
        <v>450</v>
      </c>
      <c r="M119" s="220"/>
      <c r="N119" s="220">
        <f>+'Status 12-31-08'!Q120</f>
        <v>300.2</v>
      </c>
      <c r="O119" s="220">
        <f t="shared" si="17"/>
        <v>-300.2</v>
      </c>
      <c r="P119" s="220">
        <f>+'Status 12-31-07'!P179</f>
        <v>33.6</v>
      </c>
      <c r="Q119" s="220">
        <f t="shared" si="18"/>
        <v>266.59999999999997</v>
      </c>
      <c r="R119" s="56"/>
    </row>
    <row r="120" spans="1:18">
      <c r="A120" s="222" t="s">
        <v>141</v>
      </c>
      <c r="B120" s="218">
        <v>500</v>
      </c>
      <c r="C120" s="218">
        <v>569</v>
      </c>
      <c r="D120" s="200"/>
      <c r="E120" s="201" t="s">
        <v>196</v>
      </c>
      <c r="F120" s="200"/>
      <c r="G120" s="246" t="s">
        <v>201</v>
      </c>
      <c r="H120" s="247" t="s">
        <v>143</v>
      </c>
      <c r="I120" s="248">
        <v>365</v>
      </c>
      <c r="J120" s="220"/>
      <c r="K120" s="253"/>
      <c r="L120" s="220">
        <f t="shared" si="16"/>
        <v>365</v>
      </c>
      <c r="M120" s="220"/>
      <c r="N120" s="220">
        <f>+'Status 12-31-08'!Q121</f>
        <v>0</v>
      </c>
      <c r="O120" s="220">
        <f t="shared" si="17"/>
        <v>0</v>
      </c>
      <c r="P120" s="220">
        <f>+'Status 12-31-07'!P181</f>
        <v>0</v>
      </c>
      <c r="Q120" s="220">
        <f t="shared" si="18"/>
        <v>0</v>
      </c>
      <c r="R120" s="56"/>
    </row>
    <row r="121" spans="1:18">
      <c r="A121" s="222" t="s">
        <v>141</v>
      </c>
      <c r="B121" s="218">
        <v>500</v>
      </c>
      <c r="C121" s="218">
        <v>570</v>
      </c>
      <c r="D121" s="194"/>
      <c r="E121" s="197" t="s">
        <v>195</v>
      </c>
      <c r="F121" s="194"/>
      <c r="G121" s="233" t="s">
        <v>201</v>
      </c>
      <c r="H121" s="242" t="s">
        <v>143</v>
      </c>
      <c r="I121" s="235">
        <v>220</v>
      </c>
      <c r="J121" s="235"/>
      <c r="K121" s="237"/>
      <c r="L121" s="220">
        <f t="shared" si="16"/>
        <v>220</v>
      </c>
      <c r="M121" s="220"/>
      <c r="N121" s="220">
        <f>+'Status 12-31-08'!Q122</f>
        <v>220</v>
      </c>
      <c r="O121" s="220">
        <f t="shared" si="17"/>
        <v>-220</v>
      </c>
      <c r="P121" s="220">
        <f>+'Status 12-31-07'!P183</f>
        <v>220</v>
      </c>
      <c r="Q121" s="220">
        <f t="shared" si="18"/>
        <v>0</v>
      </c>
      <c r="R121" s="56"/>
    </row>
    <row r="122" spans="1:18">
      <c r="A122" s="222" t="s">
        <v>141</v>
      </c>
      <c r="B122" s="218">
        <v>500</v>
      </c>
      <c r="C122" s="218">
        <v>571</v>
      </c>
      <c r="D122" s="200"/>
      <c r="E122" s="201" t="s">
        <v>170</v>
      </c>
      <c r="F122" s="200"/>
      <c r="G122" s="246" t="s">
        <v>201</v>
      </c>
      <c r="H122" s="247" t="s">
        <v>143</v>
      </c>
      <c r="I122" s="248">
        <v>300</v>
      </c>
      <c r="J122" s="220"/>
      <c r="K122" s="253"/>
      <c r="L122" s="220">
        <f t="shared" si="16"/>
        <v>300</v>
      </c>
      <c r="M122" s="220"/>
      <c r="N122" s="220">
        <f>+'Status 12-31-08'!Q123</f>
        <v>0</v>
      </c>
      <c r="O122" s="220">
        <f t="shared" si="17"/>
        <v>0</v>
      </c>
      <c r="P122" s="220">
        <f>+'Status 12-31-07'!P185</f>
        <v>0</v>
      </c>
      <c r="Q122" s="220">
        <f t="shared" si="18"/>
        <v>0</v>
      </c>
      <c r="R122" s="56"/>
    </row>
    <row r="123" spans="1:18">
      <c r="A123" s="222" t="s">
        <v>141</v>
      </c>
      <c r="B123" s="218">
        <v>500</v>
      </c>
      <c r="C123" s="218">
        <v>572</v>
      </c>
      <c r="D123" s="67"/>
      <c r="E123" s="129" t="s">
        <v>171</v>
      </c>
      <c r="F123" s="67"/>
      <c r="G123" s="224" t="s">
        <v>201</v>
      </c>
      <c r="H123" s="225" t="s">
        <v>143</v>
      </c>
      <c r="I123" s="220">
        <v>2000</v>
      </c>
      <c r="J123" s="220"/>
      <c r="K123" s="220"/>
      <c r="L123" s="220">
        <f t="shared" si="16"/>
        <v>2000</v>
      </c>
      <c r="M123" s="220"/>
      <c r="N123" s="220">
        <f>+'Status 12-31-08'!Q124</f>
        <v>1923.7</v>
      </c>
      <c r="O123" s="220">
        <f t="shared" si="17"/>
        <v>-1923.7</v>
      </c>
      <c r="P123" s="220">
        <f>+'Status 12-31-07'!P187</f>
        <v>1920.2</v>
      </c>
      <c r="Q123" s="220">
        <f t="shared" si="18"/>
        <v>3.5</v>
      </c>
      <c r="R123" s="56"/>
    </row>
    <row r="124" spans="1:18">
      <c r="A124" s="222" t="s">
        <v>141</v>
      </c>
      <c r="B124" s="218">
        <v>500</v>
      </c>
      <c r="C124" s="218">
        <v>573</v>
      </c>
      <c r="D124" s="67"/>
      <c r="E124" s="129" t="s">
        <v>156</v>
      </c>
      <c r="F124" s="67"/>
      <c r="G124" s="224" t="s">
        <v>201</v>
      </c>
      <c r="H124" s="225" t="s">
        <v>143</v>
      </c>
      <c r="I124" s="220">
        <v>300</v>
      </c>
      <c r="J124" s="220"/>
      <c r="K124" s="220"/>
      <c r="L124" s="220">
        <f t="shared" si="16"/>
        <v>300</v>
      </c>
      <c r="M124" s="220"/>
      <c r="N124" s="220">
        <f>+'Status 12-31-08'!Q125</f>
        <v>190.8</v>
      </c>
      <c r="O124" s="220">
        <f t="shared" si="17"/>
        <v>-190.8</v>
      </c>
      <c r="P124" s="220">
        <f>+'Status 12-31-07'!P189</f>
        <v>102.9</v>
      </c>
      <c r="Q124" s="220">
        <f t="shared" si="18"/>
        <v>87.9</v>
      </c>
      <c r="R124" s="56"/>
    </row>
    <row r="125" spans="1:18">
      <c r="A125" s="222" t="s">
        <v>203</v>
      </c>
      <c r="B125" s="218">
        <v>500</v>
      </c>
      <c r="C125" s="218">
        <v>574</v>
      </c>
      <c r="D125" s="67"/>
      <c r="E125" s="129" t="s">
        <v>216</v>
      </c>
      <c r="F125" s="67"/>
      <c r="G125" s="224" t="s">
        <v>201</v>
      </c>
      <c r="H125" s="225" t="s">
        <v>202</v>
      </c>
      <c r="I125" s="220">
        <v>3000</v>
      </c>
      <c r="J125" s="220">
        <f>-165+82.5+82.5</f>
        <v>0</v>
      </c>
      <c r="K125" s="220"/>
      <c r="L125" s="220">
        <f t="shared" si="16"/>
        <v>3000</v>
      </c>
      <c r="M125" s="220"/>
      <c r="N125" s="220">
        <f>+'Status 12-31-08'!Q126</f>
        <v>2046.6</v>
      </c>
      <c r="O125" s="220">
        <f t="shared" si="17"/>
        <v>-2046.6</v>
      </c>
      <c r="P125" s="220">
        <f>+'Status 12-31-07'!P197</f>
        <v>363</v>
      </c>
      <c r="Q125" s="220">
        <f t="shared" si="18"/>
        <v>1683.6</v>
      </c>
      <c r="R125" s="56"/>
    </row>
    <row r="126" spans="1:18">
      <c r="A126" s="222" t="s">
        <v>203</v>
      </c>
      <c r="B126" s="218">
        <v>500</v>
      </c>
      <c r="C126" s="218">
        <v>575</v>
      </c>
      <c r="D126" s="200"/>
      <c r="E126" s="201" t="s">
        <v>355</v>
      </c>
      <c r="F126" s="200"/>
      <c r="G126" s="246" t="s">
        <v>201</v>
      </c>
      <c r="H126" s="247" t="s">
        <v>202</v>
      </c>
      <c r="I126" s="248">
        <v>3000</v>
      </c>
      <c r="J126" s="220">
        <v>-1500</v>
      </c>
      <c r="K126" s="253"/>
      <c r="L126" s="220">
        <f t="shared" si="16"/>
        <v>1500</v>
      </c>
      <c r="M126" s="220"/>
      <c r="N126" s="220">
        <f>+'Status 12-31-08'!Q127</f>
        <v>0</v>
      </c>
      <c r="O126" s="220">
        <f t="shared" si="17"/>
        <v>0</v>
      </c>
      <c r="P126" s="220">
        <f>+'Status 12-31-07'!P200</f>
        <v>0</v>
      </c>
      <c r="Q126" s="220">
        <f t="shared" si="18"/>
        <v>0</v>
      </c>
      <c r="R126" s="56"/>
    </row>
    <row r="127" spans="1:18">
      <c r="A127" s="222" t="s">
        <v>203</v>
      </c>
      <c r="B127" s="218">
        <v>500</v>
      </c>
      <c r="C127" s="218" t="s">
        <v>417</v>
      </c>
      <c r="D127" s="67"/>
      <c r="E127" s="129" t="s">
        <v>364</v>
      </c>
      <c r="F127" s="67"/>
      <c r="G127" s="224" t="s">
        <v>201</v>
      </c>
      <c r="H127" s="225" t="s">
        <v>202</v>
      </c>
      <c r="I127" s="220"/>
      <c r="J127" s="220">
        <v>1500</v>
      </c>
      <c r="K127" s="220"/>
      <c r="L127" s="220">
        <f t="shared" si="16"/>
        <v>1500</v>
      </c>
      <c r="M127" s="220"/>
      <c r="N127" s="220">
        <f>+'Status 12-31-08'!Q128</f>
        <v>17.3</v>
      </c>
      <c r="O127" s="220">
        <f t="shared" si="17"/>
        <v>-17.3</v>
      </c>
      <c r="P127" s="220">
        <v>0</v>
      </c>
      <c r="Q127" s="220">
        <f t="shared" si="18"/>
        <v>17.3</v>
      </c>
      <c r="R127" s="56"/>
    </row>
    <row r="128" spans="1:18">
      <c r="A128" s="222" t="s">
        <v>203</v>
      </c>
      <c r="B128" s="218">
        <v>500</v>
      </c>
      <c r="C128" s="218">
        <v>576</v>
      </c>
      <c r="D128" s="67"/>
      <c r="E128" s="129" t="s">
        <v>217</v>
      </c>
      <c r="F128" s="67"/>
      <c r="G128" s="224" t="s">
        <v>201</v>
      </c>
      <c r="H128" s="225" t="s">
        <v>202</v>
      </c>
      <c r="I128" s="220">
        <v>750</v>
      </c>
      <c r="J128" s="220"/>
      <c r="K128" s="220"/>
      <c r="L128" s="220">
        <f t="shared" si="16"/>
        <v>750</v>
      </c>
      <c r="M128" s="220"/>
      <c r="N128" s="220">
        <f>+'Status 12-31-08'!Q129</f>
        <v>2</v>
      </c>
      <c r="O128" s="220">
        <f t="shared" si="17"/>
        <v>-2</v>
      </c>
      <c r="P128" s="220">
        <f>+'Status 12-31-07'!P202</f>
        <v>0.2</v>
      </c>
      <c r="Q128" s="220">
        <f t="shared" si="18"/>
        <v>1.8</v>
      </c>
      <c r="R128" s="56"/>
    </row>
    <row r="129" spans="1:18">
      <c r="A129" s="217" t="s">
        <v>373</v>
      </c>
      <c r="B129" s="167"/>
      <c r="C129" s="218"/>
      <c r="D129" s="67"/>
      <c r="E129" s="67"/>
      <c r="F129" s="67"/>
      <c r="G129" s="224"/>
      <c r="H129" s="225"/>
      <c r="I129" s="220"/>
      <c r="J129" s="220"/>
      <c r="K129" s="220"/>
      <c r="L129" s="220"/>
      <c r="M129" s="220"/>
      <c r="N129" s="220"/>
      <c r="O129" s="220">
        <f t="shared" si="17"/>
        <v>0</v>
      </c>
      <c r="P129" s="220"/>
      <c r="Q129" s="220"/>
      <c r="R129" s="56"/>
    </row>
    <row r="130" spans="1:18">
      <c r="A130" s="217"/>
      <c r="B130" s="223" t="s">
        <v>37</v>
      </c>
      <c r="C130" s="67"/>
      <c r="D130" s="67"/>
      <c r="E130" s="67"/>
      <c r="F130" s="67"/>
      <c r="G130" s="224"/>
      <c r="H130" s="225"/>
      <c r="I130" s="220"/>
      <c r="J130" s="220"/>
      <c r="K130" s="220"/>
      <c r="L130" s="220"/>
      <c r="M130" s="220"/>
      <c r="N130" s="220"/>
      <c r="O130" s="220">
        <f t="shared" si="17"/>
        <v>0</v>
      </c>
      <c r="P130" s="220"/>
      <c r="Q130" s="220"/>
      <c r="R130" s="56"/>
    </row>
    <row r="131" spans="1:18">
      <c r="A131" s="222" t="s">
        <v>203</v>
      </c>
      <c r="B131" s="218">
        <v>500</v>
      </c>
      <c r="C131" s="218">
        <v>577</v>
      </c>
      <c r="D131" s="67"/>
      <c r="E131" s="129" t="s">
        <v>218</v>
      </c>
      <c r="F131" s="67"/>
      <c r="G131" s="224" t="s">
        <v>201</v>
      </c>
      <c r="H131" s="225" t="s">
        <v>202</v>
      </c>
      <c r="I131" s="220">
        <v>500</v>
      </c>
      <c r="J131" s="220"/>
      <c r="K131" s="220"/>
      <c r="L131" s="220">
        <f t="shared" si="16"/>
        <v>500</v>
      </c>
      <c r="M131" s="220"/>
      <c r="N131" s="220">
        <f>+'Status 12-31-08'!Q130</f>
        <v>10.199999999999999</v>
      </c>
      <c r="O131" s="220">
        <f t="shared" si="17"/>
        <v>-10.199999999999999</v>
      </c>
      <c r="P131" s="220">
        <f>+'Status 12-31-07'!P204</f>
        <v>5.7</v>
      </c>
      <c r="Q131" s="220">
        <f t="shared" si="18"/>
        <v>4.4999999999999991</v>
      </c>
      <c r="R131" s="56"/>
    </row>
    <row r="132" spans="1:18">
      <c r="A132" s="222" t="s">
        <v>203</v>
      </c>
      <c r="B132" s="218">
        <v>500</v>
      </c>
      <c r="C132" s="218">
        <v>578</v>
      </c>
      <c r="D132" s="200"/>
      <c r="E132" s="201" t="s">
        <v>219</v>
      </c>
      <c r="F132" s="200"/>
      <c r="G132" s="246" t="s">
        <v>201</v>
      </c>
      <c r="H132" s="247" t="s">
        <v>202</v>
      </c>
      <c r="I132" s="248">
        <v>400</v>
      </c>
      <c r="J132" s="220"/>
      <c r="K132" s="220"/>
      <c r="L132" s="220">
        <f t="shared" si="16"/>
        <v>400</v>
      </c>
      <c r="M132" s="220"/>
      <c r="N132" s="220">
        <f>+'Status 12-31-08'!Q131</f>
        <v>0</v>
      </c>
      <c r="O132" s="220">
        <f t="shared" si="17"/>
        <v>0</v>
      </c>
      <c r="P132" s="220">
        <f>+'Status 12-31-07'!P206</f>
        <v>0</v>
      </c>
      <c r="Q132" s="220">
        <f t="shared" si="18"/>
        <v>0</v>
      </c>
      <c r="R132" s="56"/>
    </row>
    <row r="133" spans="1:18">
      <c r="A133" s="222" t="s">
        <v>203</v>
      </c>
      <c r="B133" s="218">
        <v>500</v>
      </c>
      <c r="C133" s="218">
        <v>579</v>
      </c>
      <c r="D133" s="67"/>
      <c r="E133" s="129" t="s">
        <v>220</v>
      </c>
      <c r="F133" s="67"/>
      <c r="G133" s="224" t="s">
        <v>201</v>
      </c>
      <c r="H133" s="225" t="s">
        <v>202</v>
      </c>
      <c r="I133" s="220">
        <v>750</v>
      </c>
      <c r="J133" s="220"/>
      <c r="K133" s="220"/>
      <c r="L133" s="220">
        <f t="shared" si="16"/>
        <v>750</v>
      </c>
      <c r="M133" s="220"/>
      <c r="N133" s="220">
        <f>+'Status 12-31-08'!Q132</f>
        <v>35.9</v>
      </c>
      <c r="O133" s="220">
        <f t="shared" si="17"/>
        <v>-35.9</v>
      </c>
      <c r="P133" s="220">
        <f>+'Status 12-31-07'!P208</f>
        <v>9.4</v>
      </c>
      <c r="Q133" s="220">
        <f t="shared" si="18"/>
        <v>26.5</v>
      </c>
      <c r="R133" s="56"/>
    </row>
    <row r="134" spans="1:18">
      <c r="A134" s="222" t="s">
        <v>203</v>
      </c>
      <c r="B134" s="218">
        <v>500</v>
      </c>
      <c r="C134" s="218">
        <v>580</v>
      </c>
      <c r="D134" s="67"/>
      <c r="E134" s="129" t="s">
        <v>221</v>
      </c>
      <c r="F134" s="67"/>
      <c r="G134" s="224" t="s">
        <v>201</v>
      </c>
      <c r="H134" s="225" t="s">
        <v>202</v>
      </c>
      <c r="I134" s="220">
        <v>1185</v>
      </c>
      <c r="J134" s="220"/>
      <c r="K134" s="220"/>
      <c r="L134" s="220">
        <f t="shared" ref="L134:L165" si="19">SUM(I134:K134)</f>
        <v>1185</v>
      </c>
      <c r="M134" s="220"/>
      <c r="N134" s="220">
        <f>+'Status 12-31-08'!Q133</f>
        <v>373.2</v>
      </c>
      <c r="O134" s="220">
        <f t="shared" si="17"/>
        <v>-373.2</v>
      </c>
      <c r="P134" s="220">
        <f>+'Status 12-31-07'!P210</f>
        <v>0</v>
      </c>
      <c r="Q134" s="220">
        <f t="shared" ref="Q134:Q165" si="20">+N134-P134</f>
        <v>373.2</v>
      </c>
      <c r="R134" s="56"/>
    </row>
    <row r="135" spans="1:18">
      <c r="A135" s="222" t="s">
        <v>203</v>
      </c>
      <c r="B135" s="218">
        <v>500</v>
      </c>
      <c r="C135" s="218">
        <v>581</v>
      </c>
      <c r="D135" s="67"/>
      <c r="E135" s="129" t="s">
        <v>222</v>
      </c>
      <c r="F135" s="67"/>
      <c r="G135" s="224" t="s">
        <v>201</v>
      </c>
      <c r="H135" s="225" t="s">
        <v>202</v>
      </c>
      <c r="I135" s="220">
        <v>1000</v>
      </c>
      <c r="J135" s="220"/>
      <c r="K135" s="220"/>
      <c r="L135" s="220">
        <f t="shared" si="19"/>
        <v>1000</v>
      </c>
      <c r="M135" s="220"/>
      <c r="N135" s="220">
        <f>+'Status 12-31-08'!Q134</f>
        <v>296.60000000000002</v>
      </c>
      <c r="O135" s="220">
        <f t="shared" si="17"/>
        <v>-296.60000000000002</v>
      </c>
      <c r="P135" s="220">
        <f>+'Status 12-31-07'!P212</f>
        <v>256.60000000000002</v>
      </c>
      <c r="Q135" s="220">
        <f t="shared" si="20"/>
        <v>40</v>
      </c>
      <c r="R135" s="56"/>
    </row>
    <row r="136" spans="1:18">
      <c r="A136" s="222" t="s">
        <v>203</v>
      </c>
      <c r="B136" s="218">
        <v>500</v>
      </c>
      <c r="C136" s="218">
        <v>582</v>
      </c>
      <c r="D136" s="67"/>
      <c r="E136" s="129" t="s">
        <v>223</v>
      </c>
      <c r="F136" s="67"/>
      <c r="G136" s="224" t="s">
        <v>201</v>
      </c>
      <c r="H136" s="225" t="s">
        <v>202</v>
      </c>
      <c r="I136" s="220">
        <v>500</v>
      </c>
      <c r="J136" s="220"/>
      <c r="K136" s="220"/>
      <c r="L136" s="220">
        <f t="shared" si="19"/>
        <v>500</v>
      </c>
      <c r="M136" s="220"/>
      <c r="N136" s="220">
        <f>+'Status 12-31-08'!Q135</f>
        <v>17.600000000000001</v>
      </c>
      <c r="O136" s="220">
        <f t="shared" si="17"/>
        <v>-17.600000000000001</v>
      </c>
      <c r="P136" s="220">
        <f>+'Status 12-31-07'!P214</f>
        <v>11.1</v>
      </c>
      <c r="Q136" s="220">
        <f t="shared" si="20"/>
        <v>6.5000000000000018</v>
      </c>
      <c r="R136" s="56"/>
    </row>
    <row r="137" spans="1:18">
      <c r="A137" s="222" t="s">
        <v>203</v>
      </c>
      <c r="B137" s="218">
        <v>500</v>
      </c>
      <c r="C137" s="218">
        <v>583</v>
      </c>
      <c r="D137" s="200"/>
      <c r="E137" s="201" t="s">
        <v>224</v>
      </c>
      <c r="F137" s="200"/>
      <c r="G137" s="246" t="s">
        <v>201</v>
      </c>
      <c r="H137" s="247" t="s">
        <v>202</v>
      </c>
      <c r="I137" s="248">
        <v>250</v>
      </c>
      <c r="J137" s="220"/>
      <c r="K137" s="220"/>
      <c r="L137" s="220">
        <f t="shared" si="19"/>
        <v>250</v>
      </c>
      <c r="M137" s="220"/>
      <c r="N137" s="220">
        <f>+'Status 12-31-08'!Q136</f>
        <v>0</v>
      </c>
      <c r="O137" s="220">
        <f t="shared" si="17"/>
        <v>0</v>
      </c>
      <c r="P137" s="220">
        <f>+'Status 12-31-07'!P216</f>
        <v>0</v>
      </c>
      <c r="Q137" s="220">
        <f t="shared" si="20"/>
        <v>0</v>
      </c>
      <c r="R137" s="56"/>
    </row>
    <row r="138" spans="1:18">
      <c r="A138" s="222" t="s">
        <v>203</v>
      </c>
      <c r="B138" s="218">
        <v>500</v>
      </c>
      <c r="C138" s="218">
        <v>584</v>
      </c>
      <c r="D138" s="200"/>
      <c r="E138" s="201" t="s">
        <v>225</v>
      </c>
      <c r="F138" s="200"/>
      <c r="G138" s="246" t="s">
        <v>201</v>
      </c>
      <c r="H138" s="247" t="s">
        <v>202</v>
      </c>
      <c r="I138" s="248">
        <v>1000</v>
      </c>
      <c r="J138" s="220"/>
      <c r="K138" s="220"/>
      <c r="L138" s="220">
        <f t="shared" si="19"/>
        <v>1000</v>
      </c>
      <c r="M138" s="220"/>
      <c r="N138" s="220">
        <f>+'Status 12-31-08'!Q137</f>
        <v>0</v>
      </c>
      <c r="O138" s="220">
        <f t="shared" si="17"/>
        <v>0</v>
      </c>
      <c r="P138" s="220">
        <f>+'Status 12-31-07'!P218</f>
        <v>0</v>
      </c>
      <c r="Q138" s="220">
        <f t="shared" si="20"/>
        <v>0</v>
      </c>
      <c r="R138" s="56"/>
    </row>
    <row r="139" spans="1:18">
      <c r="A139" s="222" t="s">
        <v>203</v>
      </c>
      <c r="B139" s="218">
        <v>500</v>
      </c>
      <c r="C139" s="218">
        <v>585</v>
      </c>
      <c r="D139" s="67"/>
      <c r="E139" s="129" t="s">
        <v>226</v>
      </c>
      <c r="F139" s="67"/>
      <c r="G139" s="224" t="s">
        <v>201</v>
      </c>
      <c r="H139" s="225" t="s">
        <v>202</v>
      </c>
      <c r="I139" s="220">
        <v>226</v>
      </c>
      <c r="J139" s="220"/>
      <c r="K139" s="220"/>
      <c r="L139" s="220">
        <f t="shared" si="19"/>
        <v>226</v>
      </c>
      <c r="M139" s="220"/>
      <c r="N139" s="220">
        <f>+'Status 12-31-08'!Q138</f>
        <v>142.9</v>
      </c>
      <c r="O139" s="220">
        <f t="shared" si="17"/>
        <v>-142.9</v>
      </c>
      <c r="P139" s="220">
        <f>+'Status 12-31-07'!P220</f>
        <v>0</v>
      </c>
      <c r="Q139" s="220">
        <f t="shared" si="20"/>
        <v>142.9</v>
      </c>
      <c r="R139" s="56"/>
    </row>
    <row r="140" spans="1:18">
      <c r="A140" s="222" t="s">
        <v>203</v>
      </c>
      <c r="B140" s="218">
        <v>500</v>
      </c>
      <c r="C140" s="218">
        <v>586</v>
      </c>
      <c r="D140" s="67"/>
      <c r="E140" s="129" t="s">
        <v>227</v>
      </c>
      <c r="F140" s="67"/>
      <c r="G140" s="224" t="s">
        <v>201</v>
      </c>
      <c r="H140" s="225" t="s">
        <v>202</v>
      </c>
      <c r="I140" s="220">
        <v>1500</v>
      </c>
      <c r="J140" s="220"/>
      <c r="K140" s="220"/>
      <c r="L140" s="220">
        <f t="shared" si="19"/>
        <v>1500</v>
      </c>
      <c r="M140" s="220"/>
      <c r="N140" s="220">
        <f>+'Status 12-31-08'!Q139</f>
        <v>125</v>
      </c>
      <c r="O140" s="220">
        <f t="shared" si="17"/>
        <v>-125</v>
      </c>
      <c r="P140" s="220">
        <f>+'Status 12-31-07'!P222</f>
        <v>0</v>
      </c>
      <c r="Q140" s="220">
        <f t="shared" si="20"/>
        <v>125</v>
      </c>
      <c r="R140" s="56"/>
    </row>
    <row r="141" spans="1:18">
      <c r="A141" s="222" t="s">
        <v>203</v>
      </c>
      <c r="B141" s="218">
        <v>500</v>
      </c>
      <c r="C141" s="218">
        <v>587</v>
      </c>
      <c r="D141" s="67"/>
      <c r="E141" s="129" t="s">
        <v>228</v>
      </c>
      <c r="F141" s="67"/>
      <c r="G141" s="224" t="s">
        <v>201</v>
      </c>
      <c r="H141" s="225" t="s">
        <v>202</v>
      </c>
      <c r="I141" s="220">
        <v>750</v>
      </c>
      <c r="J141" s="220"/>
      <c r="K141" s="220"/>
      <c r="L141" s="220">
        <f t="shared" si="19"/>
        <v>750</v>
      </c>
      <c r="M141" s="220"/>
      <c r="N141" s="220">
        <f>+'Status 12-31-08'!Q140</f>
        <v>191.6</v>
      </c>
      <c r="O141" s="220">
        <f t="shared" si="17"/>
        <v>-191.6</v>
      </c>
      <c r="P141" s="220">
        <f>+'Status 12-31-07'!P224</f>
        <v>5.0999999999999996</v>
      </c>
      <c r="Q141" s="220">
        <f t="shared" si="20"/>
        <v>186.5</v>
      </c>
      <c r="R141" s="56"/>
    </row>
    <row r="142" spans="1:18">
      <c r="A142" s="222" t="s">
        <v>203</v>
      </c>
      <c r="B142" s="218">
        <v>500</v>
      </c>
      <c r="C142" s="218">
        <v>588</v>
      </c>
      <c r="D142" s="67"/>
      <c r="E142" s="129" t="s">
        <v>229</v>
      </c>
      <c r="F142" s="67"/>
      <c r="G142" s="224" t="s">
        <v>201</v>
      </c>
      <c r="H142" s="225" t="s">
        <v>202</v>
      </c>
      <c r="I142" s="220">
        <v>2000</v>
      </c>
      <c r="J142" s="220"/>
      <c r="K142" s="220"/>
      <c r="L142" s="220">
        <f t="shared" si="19"/>
        <v>2000</v>
      </c>
      <c r="M142" s="220"/>
      <c r="N142" s="220">
        <f>+'Status 12-31-08'!Q141+'Status 12-31-08'!Q142</f>
        <v>520.40000000000009</v>
      </c>
      <c r="O142" s="220">
        <f t="shared" si="17"/>
        <v>-520.40000000000009</v>
      </c>
      <c r="P142" s="220">
        <f>+'Status 12-31-07'!P226+'Status 12-31-07'!P227</f>
        <v>204.7</v>
      </c>
      <c r="Q142" s="220">
        <f t="shared" si="20"/>
        <v>315.7000000000001</v>
      </c>
      <c r="R142" s="56"/>
    </row>
    <row r="143" spans="1:18">
      <c r="A143" s="222" t="s">
        <v>203</v>
      </c>
      <c r="B143" s="218">
        <v>500</v>
      </c>
      <c r="C143" s="218">
        <v>589</v>
      </c>
      <c r="D143" s="67"/>
      <c r="E143" s="129" t="s">
        <v>230</v>
      </c>
      <c r="F143" s="67"/>
      <c r="G143" s="224" t="s">
        <v>201</v>
      </c>
      <c r="H143" s="225" t="s">
        <v>202</v>
      </c>
      <c r="I143" s="220">
        <v>648</v>
      </c>
      <c r="J143" s="220"/>
      <c r="K143" s="220"/>
      <c r="L143" s="220">
        <f t="shared" si="19"/>
        <v>648</v>
      </c>
      <c r="M143" s="220"/>
      <c r="N143" s="220">
        <f>+'Status 12-31-08'!Q143</f>
        <v>242.3</v>
      </c>
      <c r="O143" s="220">
        <f t="shared" si="17"/>
        <v>-242.3</v>
      </c>
      <c r="P143" s="220">
        <f>+'Status 12-31-07'!P229</f>
        <v>0</v>
      </c>
      <c r="Q143" s="220">
        <f t="shared" si="20"/>
        <v>242.3</v>
      </c>
      <c r="R143" s="56"/>
    </row>
    <row r="144" spans="1:18">
      <c r="A144" s="222" t="s">
        <v>203</v>
      </c>
      <c r="B144" s="218">
        <v>500</v>
      </c>
      <c r="C144" s="218">
        <v>590</v>
      </c>
      <c r="D144" s="194"/>
      <c r="E144" s="197" t="s">
        <v>231</v>
      </c>
      <c r="F144" s="194"/>
      <c r="G144" s="233" t="s">
        <v>201</v>
      </c>
      <c r="H144" s="242" t="s">
        <v>202</v>
      </c>
      <c r="I144" s="235">
        <v>485</v>
      </c>
      <c r="J144" s="220"/>
      <c r="K144" s="220">
        <v>-485</v>
      </c>
      <c r="L144" s="220">
        <f t="shared" si="19"/>
        <v>0</v>
      </c>
      <c r="M144" s="220"/>
      <c r="N144" s="220">
        <f>+'Status 12-31-08'!Q144</f>
        <v>0</v>
      </c>
      <c r="O144" s="220">
        <f t="shared" si="17"/>
        <v>0</v>
      </c>
      <c r="P144" s="220">
        <f>+'Status 12-31-07'!P231</f>
        <v>0</v>
      </c>
      <c r="Q144" s="220">
        <f t="shared" si="20"/>
        <v>0</v>
      </c>
      <c r="R144" s="56"/>
    </row>
    <row r="145" spans="1:18">
      <c r="A145" s="222" t="s">
        <v>203</v>
      </c>
      <c r="B145" s="218">
        <v>500</v>
      </c>
      <c r="C145" s="218">
        <v>591</v>
      </c>
      <c r="D145" s="67"/>
      <c r="E145" s="129" t="s">
        <v>232</v>
      </c>
      <c r="F145" s="67"/>
      <c r="G145" s="224" t="s">
        <v>201</v>
      </c>
      <c r="H145" s="225" t="s">
        <v>202</v>
      </c>
      <c r="I145" s="220">
        <v>500</v>
      </c>
      <c r="J145" s="220"/>
      <c r="K145" s="220"/>
      <c r="L145" s="220">
        <f t="shared" si="19"/>
        <v>500</v>
      </c>
      <c r="M145" s="220"/>
      <c r="N145" s="220">
        <f>+'Status 12-31-08'!Q145</f>
        <v>53.5</v>
      </c>
      <c r="O145" s="220">
        <f t="shared" si="17"/>
        <v>-53.5</v>
      </c>
      <c r="P145" s="220">
        <f>+'Status 12-31-07'!P233</f>
        <v>0</v>
      </c>
      <c r="Q145" s="220">
        <f t="shared" si="20"/>
        <v>53.5</v>
      </c>
      <c r="R145" s="56"/>
    </row>
    <row r="146" spans="1:18">
      <c r="A146" s="222" t="s">
        <v>203</v>
      </c>
      <c r="B146" s="218">
        <v>500</v>
      </c>
      <c r="C146" s="218">
        <v>592</v>
      </c>
      <c r="D146" s="67"/>
      <c r="E146" s="129" t="s">
        <v>233</v>
      </c>
      <c r="F146" s="67"/>
      <c r="G146" s="224" t="s">
        <v>201</v>
      </c>
      <c r="H146" s="225" t="s">
        <v>202</v>
      </c>
      <c r="I146" s="220">
        <v>260</v>
      </c>
      <c r="J146" s="220"/>
      <c r="K146" s="220"/>
      <c r="L146" s="220">
        <f t="shared" si="19"/>
        <v>260</v>
      </c>
      <c r="M146" s="220"/>
      <c r="N146" s="220">
        <f>+'Status 12-31-08'!Q146</f>
        <v>260</v>
      </c>
      <c r="O146" s="220">
        <f t="shared" si="17"/>
        <v>-260</v>
      </c>
      <c r="P146" s="220">
        <f>+'Status 12-31-07'!P235</f>
        <v>0</v>
      </c>
      <c r="Q146" s="220">
        <f t="shared" si="20"/>
        <v>260</v>
      </c>
      <c r="R146" s="56"/>
    </row>
    <row r="147" spans="1:18">
      <c r="A147" s="222" t="s">
        <v>203</v>
      </c>
      <c r="B147" s="218">
        <v>500</v>
      </c>
      <c r="C147" s="218">
        <v>593</v>
      </c>
      <c r="D147" s="72"/>
      <c r="E147" s="118" t="s">
        <v>234</v>
      </c>
      <c r="F147" s="72"/>
      <c r="G147" s="239" t="s">
        <v>201</v>
      </c>
      <c r="H147" s="244" t="s">
        <v>202</v>
      </c>
      <c r="I147" s="235">
        <v>175</v>
      </c>
      <c r="J147" s="235"/>
      <c r="K147" s="235"/>
      <c r="L147" s="220">
        <f t="shared" si="19"/>
        <v>175</v>
      </c>
      <c r="M147" s="220"/>
      <c r="N147" s="220">
        <f>+'Status 12-31-08'!Q147</f>
        <v>175</v>
      </c>
      <c r="O147" s="220">
        <f t="shared" si="17"/>
        <v>-175</v>
      </c>
      <c r="P147" s="220">
        <f>+'Status 12-31-07'!P237</f>
        <v>164.3</v>
      </c>
      <c r="Q147" s="220">
        <f t="shared" si="20"/>
        <v>10.699999999999989</v>
      </c>
      <c r="R147" s="56"/>
    </row>
    <row r="148" spans="1:18">
      <c r="A148" s="222" t="s">
        <v>203</v>
      </c>
      <c r="B148" s="218">
        <v>500</v>
      </c>
      <c r="C148" s="218">
        <v>594</v>
      </c>
      <c r="D148" s="67"/>
      <c r="E148" s="129" t="s">
        <v>235</v>
      </c>
      <c r="F148" s="67"/>
      <c r="G148" s="224" t="s">
        <v>201</v>
      </c>
      <c r="H148" s="225" t="s">
        <v>202</v>
      </c>
      <c r="I148" s="220">
        <v>125</v>
      </c>
      <c r="J148" s="220"/>
      <c r="K148" s="220"/>
      <c r="L148" s="220">
        <f t="shared" si="19"/>
        <v>125</v>
      </c>
      <c r="M148" s="220"/>
      <c r="N148" s="220">
        <f>+'Status 12-31-08'!Q148</f>
        <v>104</v>
      </c>
      <c r="O148" s="220">
        <f t="shared" si="17"/>
        <v>-104</v>
      </c>
      <c r="P148" s="220">
        <f>+'Status 12-31-07'!P239</f>
        <v>0</v>
      </c>
      <c r="Q148" s="220">
        <f t="shared" si="20"/>
        <v>104</v>
      </c>
      <c r="R148" s="56"/>
    </row>
    <row r="149" spans="1:18">
      <c r="A149" s="222" t="s">
        <v>203</v>
      </c>
      <c r="B149" s="218">
        <v>500</v>
      </c>
      <c r="C149" s="218">
        <v>595</v>
      </c>
      <c r="D149" s="200"/>
      <c r="E149" s="201" t="s">
        <v>354</v>
      </c>
      <c r="F149" s="200"/>
      <c r="G149" s="246" t="s">
        <v>201</v>
      </c>
      <c r="H149" s="247" t="s">
        <v>202</v>
      </c>
      <c r="I149" s="248">
        <v>950</v>
      </c>
      <c r="J149" s="220"/>
      <c r="K149" s="253"/>
      <c r="L149" s="220">
        <f t="shared" si="19"/>
        <v>950</v>
      </c>
      <c r="M149" s="220"/>
      <c r="N149" s="220">
        <f>+'Status 12-31-08'!Q149</f>
        <v>0</v>
      </c>
      <c r="O149" s="220">
        <f t="shared" si="17"/>
        <v>0</v>
      </c>
      <c r="P149" s="220"/>
      <c r="Q149" s="220">
        <f t="shared" si="20"/>
        <v>0</v>
      </c>
      <c r="R149" s="56"/>
    </row>
    <row r="150" spans="1:18">
      <c r="A150" s="222" t="s">
        <v>263</v>
      </c>
      <c r="B150" s="218">
        <v>500</v>
      </c>
      <c r="C150" s="218">
        <v>596</v>
      </c>
      <c r="D150" s="200"/>
      <c r="E150" s="201" t="s">
        <v>346</v>
      </c>
      <c r="F150" s="200"/>
      <c r="G150" s="246" t="s">
        <v>295</v>
      </c>
      <c r="H150" s="247" t="s">
        <v>296</v>
      </c>
      <c r="I150" s="248">
        <v>156</v>
      </c>
      <c r="J150" s="220"/>
      <c r="K150" s="253"/>
      <c r="L150" s="220">
        <f t="shared" si="19"/>
        <v>156</v>
      </c>
      <c r="M150" s="220"/>
      <c r="N150" s="220">
        <f>+'Status 12-31-08'!Q150</f>
        <v>0</v>
      </c>
      <c r="O150" s="220">
        <f t="shared" si="17"/>
        <v>0</v>
      </c>
      <c r="P150" s="220"/>
      <c r="Q150" s="220">
        <f t="shared" si="20"/>
        <v>0</v>
      </c>
      <c r="R150" s="56"/>
    </row>
    <row r="151" spans="1:18">
      <c r="A151" s="222" t="s">
        <v>263</v>
      </c>
      <c r="B151" s="218">
        <v>500</v>
      </c>
      <c r="C151" s="218">
        <v>597</v>
      </c>
      <c r="D151" s="200"/>
      <c r="E151" s="201" t="s">
        <v>347</v>
      </c>
      <c r="F151" s="200"/>
      <c r="G151" s="246" t="s">
        <v>295</v>
      </c>
      <c r="H151" s="247" t="s">
        <v>296</v>
      </c>
      <c r="I151" s="248">
        <v>225</v>
      </c>
      <c r="J151" s="220"/>
      <c r="K151" s="253"/>
      <c r="L151" s="220">
        <f t="shared" si="19"/>
        <v>225</v>
      </c>
      <c r="M151" s="220"/>
      <c r="N151" s="220">
        <f>+'Status 12-31-08'!Q151</f>
        <v>0</v>
      </c>
      <c r="O151" s="220">
        <f t="shared" si="17"/>
        <v>0</v>
      </c>
      <c r="P151" s="220"/>
      <c r="Q151" s="220">
        <f t="shared" si="20"/>
        <v>0</v>
      </c>
      <c r="R151" s="56"/>
    </row>
    <row r="152" spans="1:18">
      <c r="A152" s="222" t="s">
        <v>263</v>
      </c>
      <c r="B152" s="218">
        <v>500</v>
      </c>
      <c r="C152" s="218">
        <v>598</v>
      </c>
      <c r="D152" s="200"/>
      <c r="E152" s="201" t="s">
        <v>348</v>
      </c>
      <c r="F152" s="200"/>
      <c r="G152" s="246" t="s">
        <v>295</v>
      </c>
      <c r="H152" s="247" t="s">
        <v>296</v>
      </c>
      <c r="I152" s="248">
        <v>100</v>
      </c>
      <c r="J152" s="220"/>
      <c r="K152" s="253"/>
      <c r="L152" s="220">
        <f t="shared" si="19"/>
        <v>100</v>
      </c>
      <c r="M152" s="220"/>
      <c r="N152" s="220">
        <f>+'Status 12-31-08'!Q152</f>
        <v>0</v>
      </c>
      <c r="O152" s="220">
        <f t="shared" si="17"/>
        <v>0</v>
      </c>
      <c r="P152" s="220"/>
      <c r="Q152" s="220">
        <f t="shared" si="20"/>
        <v>0</v>
      </c>
      <c r="R152" s="56"/>
    </row>
    <row r="153" spans="1:18">
      <c r="A153" s="222" t="s">
        <v>263</v>
      </c>
      <c r="B153" s="218">
        <v>500</v>
      </c>
      <c r="C153" s="218">
        <v>599</v>
      </c>
      <c r="D153" s="200"/>
      <c r="E153" s="201" t="s">
        <v>349</v>
      </c>
      <c r="F153" s="200"/>
      <c r="G153" s="246" t="s">
        <v>295</v>
      </c>
      <c r="H153" s="247" t="s">
        <v>296</v>
      </c>
      <c r="I153" s="248">
        <v>372</v>
      </c>
      <c r="J153" s="220"/>
      <c r="K153" s="253"/>
      <c r="L153" s="220">
        <f t="shared" si="19"/>
        <v>372</v>
      </c>
      <c r="M153" s="220"/>
      <c r="N153" s="220">
        <f>+'Status 12-31-08'!Q153</f>
        <v>0</v>
      </c>
      <c r="O153" s="220">
        <f t="shared" si="17"/>
        <v>0</v>
      </c>
      <c r="P153" s="220"/>
      <c r="Q153" s="220">
        <f t="shared" si="20"/>
        <v>0</v>
      </c>
      <c r="R153" s="56"/>
    </row>
    <row r="154" spans="1:18">
      <c r="A154" s="222" t="s">
        <v>263</v>
      </c>
      <c r="B154" s="218">
        <v>500</v>
      </c>
      <c r="C154" s="218">
        <v>500</v>
      </c>
      <c r="D154" s="200"/>
      <c r="E154" s="201" t="s">
        <v>309</v>
      </c>
      <c r="F154" s="200"/>
      <c r="G154" s="246" t="s">
        <v>295</v>
      </c>
      <c r="H154" s="247" t="s">
        <v>296</v>
      </c>
      <c r="I154" s="248">
        <v>970</v>
      </c>
      <c r="J154" s="220"/>
      <c r="K154" s="253"/>
      <c r="L154" s="220">
        <f t="shared" si="19"/>
        <v>970</v>
      </c>
      <c r="M154" s="220"/>
      <c r="N154" s="220">
        <f>+'Status 12-31-08'!Q154</f>
        <v>0</v>
      </c>
      <c r="O154" s="220">
        <f t="shared" si="17"/>
        <v>0</v>
      </c>
      <c r="P154" s="220"/>
      <c r="Q154" s="220">
        <f t="shared" si="20"/>
        <v>0</v>
      </c>
      <c r="R154" s="56"/>
    </row>
    <row r="155" spans="1:18">
      <c r="A155" s="222" t="s">
        <v>263</v>
      </c>
      <c r="B155" s="218">
        <v>500</v>
      </c>
      <c r="C155" s="218">
        <v>501</v>
      </c>
      <c r="D155" s="200"/>
      <c r="E155" s="201" t="s">
        <v>310</v>
      </c>
      <c r="F155" s="200"/>
      <c r="G155" s="246" t="s">
        <v>295</v>
      </c>
      <c r="H155" s="247" t="s">
        <v>296</v>
      </c>
      <c r="I155" s="248">
        <v>700</v>
      </c>
      <c r="J155" s="220"/>
      <c r="K155" s="253"/>
      <c r="L155" s="220">
        <f t="shared" si="19"/>
        <v>700</v>
      </c>
      <c r="M155" s="220"/>
      <c r="N155" s="220">
        <f>+'Status 12-31-08'!Q155</f>
        <v>0</v>
      </c>
      <c r="O155" s="220">
        <f t="shared" si="17"/>
        <v>0</v>
      </c>
      <c r="P155" s="220"/>
      <c r="Q155" s="220">
        <f t="shared" si="20"/>
        <v>0</v>
      </c>
      <c r="R155" s="56"/>
    </row>
    <row r="156" spans="1:18">
      <c r="A156" s="222" t="s">
        <v>263</v>
      </c>
      <c r="B156" s="218">
        <v>500</v>
      </c>
      <c r="C156" s="218">
        <v>502</v>
      </c>
      <c r="D156" s="200"/>
      <c r="E156" s="201" t="s">
        <v>311</v>
      </c>
      <c r="F156" s="200"/>
      <c r="G156" s="246" t="s">
        <v>295</v>
      </c>
      <c r="H156" s="247" t="s">
        <v>296</v>
      </c>
      <c r="I156" s="248">
        <v>750</v>
      </c>
      <c r="J156" s="220"/>
      <c r="K156" s="253"/>
      <c r="L156" s="220">
        <f t="shared" si="19"/>
        <v>750</v>
      </c>
      <c r="M156" s="220"/>
      <c r="N156" s="220">
        <f>+'Status 12-31-08'!Q156</f>
        <v>0</v>
      </c>
      <c r="O156" s="220">
        <f t="shared" si="17"/>
        <v>0</v>
      </c>
      <c r="P156" s="220"/>
      <c r="Q156" s="220">
        <f t="shared" si="20"/>
        <v>0</v>
      </c>
      <c r="R156" s="56"/>
    </row>
    <row r="157" spans="1:18">
      <c r="A157" s="222" t="s">
        <v>263</v>
      </c>
      <c r="B157" s="218">
        <v>500</v>
      </c>
      <c r="C157" s="218">
        <v>503</v>
      </c>
      <c r="D157" s="200"/>
      <c r="E157" s="201" t="s">
        <v>312</v>
      </c>
      <c r="F157" s="200"/>
      <c r="G157" s="246" t="s">
        <v>295</v>
      </c>
      <c r="H157" s="247" t="s">
        <v>296</v>
      </c>
      <c r="I157" s="248">
        <v>1600</v>
      </c>
      <c r="J157" s="220"/>
      <c r="K157" s="253"/>
      <c r="L157" s="220">
        <f t="shared" si="19"/>
        <v>1600</v>
      </c>
      <c r="M157" s="220"/>
      <c r="N157" s="220">
        <f>+'Status 12-31-08'!Q157</f>
        <v>0</v>
      </c>
      <c r="O157" s="220">
        <f t="shared" si="17"/>
        <v>0</v>
      </c>
      <c r="P157" s="220"/>
      <c r="Q157" s="220">
        <f t="shared" si="20"/>
        <v>0</v>
      </c>
      <c r="R157" s="56"/>
    </row>
    <row r="158" spans="1:18">
      <c r="A158" s="222" t="s">
        <v>263</v>
      </c>
      <c r="B158" s="218">
        <v>500</v>
      </c>
      <c r="C158" s="218">
        <v>504</v>
      </c>
      <c r="D158" s="67"/>
      <c r="E158" s="118" t="s">
        <v>313</v>
      </c>
      <c r="F158" s="67"/>
      <c r="G158" s="224" t="s">
        <v>295</v>
      </c>
      <c r="H158" s="225" t="s">
        <v>296</v>
      </c>
      <c r="I158" s="220">
        <v>1500</v>
      </c>
      <c r="J158" s="220"/>
      <c r="K158" s="253"/>
      <c r="L158" s="220">
        <f t="shared" si="19"/>
        <v>1500</v>
      </c>
      <c r="M158" s="220"/>
      <c r="N158" s="220">
        <f>+'Status 12-31-08'!Q158</f>
        <v>1.3</v>
      </c>
      <c r="O158" s="220">
        <f t="shared" si="17"/>
        <v>-1.3</v>
      </c>
      <c r="P158" s="220"/>
      <c r="Q158" s="220">
        <f t="shared" si="20"/>
        <v>1.3</v>
      </c>
      <c r="R158" s="56"/>
    </row>
    <row r="159" spans="1:18">
      <c r="A159" s="222" t="s">
        <v>263</v>
      </c>
      <c r="B159" s="218">
        <v>500</v>
      </c>
      <c r="C159" s="218">
        <v>505</v>
      </c>
      <c r="D159" s="200"/>
      <c r="E159" s="201" t="s">
        <v>314</v>
      </c>
      <c r="F159" s="200"/>
      <c r="G159" s="246" t="s">
        <v>295</v>
      </c>
      <c r="H159" s="247" t="s">
        <v>296</v>
      </c>
      <c r="I159" s="248">
        <v>1500</v>
      </c>
      <c r="J159" s="220"/>
      <c r="K159" s="253"/>
      <c r="L159" s="220">
        <f t="shared" si="19"/>
        <v>1500</v>
      </c>
      <c r="M159" s="220"/>
      <c r="N159" s="220">
        <f>+'Status 12-31-08'!Q159</f>
        <v>0</v>
      </c>
      <c r="O159" s="220">
        <f t="shared" si="17"/>
        <v>0</v>
      </c>
      <c r="P159" s="220"/>
      <c r="Q159" s="220">
        <f t="shared" si="20"/>
        <v>0</v>
      </c>
      <c r="R159" s="56"/>
    </row>
    <row r="160" spans="1:18">
      <c r="A160" s="222" t="s">
        <v>263</v>
      </c>
      <c r="B160" s="218">
        <v>500</v>
      </c>
      <c r="C160" s="218">
        <v>506</v>
      </c>
      <c r="D160" s="200"/>
      <c r="E160" s="201" t="s">
        <v>315</v>
      </c>
      <c r="F160" s="200"/>
      <c r="G160" s="246" t="s">
        <v>295</v>
      </c>
      <c r="H160" s="247" t="s">
        <v>296</v>
      </c>
      <c r="I160" s="248">
        <v>500</v>
      </c>
      <c r="J160" s="220"/>
      <c r="K160" s="253"/>
      <c r="L160" s="220">
        <f t="shared" si="19"/>
        <v>500</v>
      </c>
      <c r="M160" s="220"/>
      <c r="N160" s="220">
        <f>+'Status 12-31-08'!Q160</f>
        <v>0</v>
      </c>
      <c r="O160" s="220">
        <f t="shared" si="17"/>
        <v>0</v>
      </c>
      <c r="P160" s="220"/>
      <c r="Q160" s="220">
        <f t="shared" si="20"/>
        <v>0</v>
      </c>
      <c r="R160" s="56"/>
    </row>
    <row r="161" spans="1:18">
      <c r="A161" s="222" t="s">
        <v>263</v>
      </c>
      <c r="B161" s="218">
        <v>500</v>
      </c>
      <c r="C161" s="218">
        <v>507</v>
      </c>
      <c r="D161" s="200"/>
      <c r="E161" s="201" t="s">
        <v>316</v>
      </c>
      <c r="F161" s="200"/>
      <c r="G161" s="246" t="s">
        <v>295</v>
      </c>
      <c r="H161" s="247" t="s">
        <v>296</v>
      </c>
      <c r="I161" s="248">
        <v>150</v>
      </c>
      <c r="J161" s="220"/>
      <c r="K161" s="253"/>
      <c r="L161" s="220">
        <f t="shared" si="19"/>
        <v>150</v>
      </c>
      <c r="M161" s="220"/>
      <c r="N161" s="220">
        <f>+'Status 12-31-08'!Q161</f>
        <v>0</v>
      </c>
      <c r="O161" s="220">
        <f t="shared" si="17"/>
        <v>0</v>
      </c>
      <c r="P161" s="220"/>
      <c r="Q161" s="220">
        <f t="shared" si="20"/>
        <v>0</v>
      </c>
      <c r="R161" s="56"/>
    </row>
    <row r="162" spans="1:18">
      <c r="A162" s="222" t="s">
        <v>263</v>
      </c>
      <c r="B162" s="218">
        <v>500</v>
      </c>
      <c r="C162" s="218">
        <v>508</v>
      </c>
      <c r="D162" s="200"/>
      <c r="E162" s="201" t="s">
        <v>317</v>
      </c>
      <c r="F162" s="200"/>
      <c r="G162" s="246" t="s">
        <v>295</v>
      </c>
      <c r="H162" s="247" t="s">
        <v>296</v>
      </c>
      <c r="I162" s="248">
        <v>1500</v>
      </c>
      <c r="J162" s="220"/>
      <c r="K162" s="253"/>
      <c r="L162" s="220">
        <f t="shared" si="19"/>
        <v>1500</v>
      </c>
      <c r="M162" s="220"/>
      <c r="N162" s="220">
        <f>+'Status 12-31-08'!Q162</f>
        <v>0</v>
      </c>
      <c r="O162" s="220">
        <f t="shared" ref="O162:O169" si="21">+M162-N162</f>
        <v>0</v>
      </c>
      <c r="P162" s="220"/>
      <c r="Q162" s="220">
        <f t="shared" si="20"/>
        <v>0</v>
      </c>
      <c r="R162" s="56"/>
    </row>
    <row r="163" spans="1:18">
      <c r="A163" s="222" t="s">
        <v>263</v>
      </c>
      <c r="B163" s="218">
        <v>500</v>
      </c>
      <c r="C163" s="218">
        <v>509</v>
      </c>
      <c r="D163" s="200"/>
      <c r="E163" s="201" t="s">
        <v>318</v>
      </c>
      <c r="F163" s="200"/>
      <c r="G163" s="246" t="s">
        <v>295</v>
      </c>
      <c r="H163" s="247" t="s">
        <v>296</v>
      </c>
      <c r="I163" s="248">
        <v>2000</v>
      </c>
      <c r="J163" s="220"/>
      <c r="K163" s="253"/>
      <c r="L163" s="220">
        <f t="shared" si="19"/>
        <v>2000</v>
      </c>
      <c r="M163" s="220"/>
      <c r="N163" s="220">
        <f>+'Status 12-31-08'!Q163</f>
        <v>0</v>
      </c>
      <c r="O163" s="220">
        <f t="shared" si="21"/>
        <v>0</v>
      </c>
      <c r="P163" s="220"/>
      <c r="Q163" s="220">
        <f t="shared" si="20"/>
        <v>0</v>
      </c>
      <c r="R163" s="56"/>
    </row>
    <row r="164" spans="1:18">
      <c r="A164" s="222" t="s">
        <v>263</v>
      </c>
      <c r="B164" s="218">
        <v>500</v>
      </c>
      <c r="C164" s="218">
        <v>510</v>
      </c>
      <c r="D164" s="200"/>
      <c r="E164" s="201" t="s">
        <v>319</v>
      </c>
      <c r="F164" s="200"/>
      <c r="G164" s="246" t="s">
        <v>295</v>
      </c>
      <c r="H164" s="247" t="s">
        <v>296</v>
      </c>
      <c r="I164" s="248">
        <v>250</v>
      </c>
      <c r="J164" s="220"/>
      <c r="K164" s="253"/>
      <c r="L164" s="220">
        <f t="shared" si="19"/>
        <v>250</v>
      </c>
      <c r="M164" s="220"/>
      <c r="N164" s="220">
        <f>+'Status 12-31-08'!Q164</f>
        <v>0</v>
      </c>
      <c r="O164" s="220">
        <f t="shared" si="21"/>
        <v>0</v>
      </c>
      <c r="P164" s="220"/>
      <c r="Q164" s="220">
        <f t="shared" si="20"/>
        <v>0</v>
      </c>
      <c r="R164" s="56"/>
    </row>
    <row r="165" spans="1:18">
      <c r="A165" s="222" t="s">
        <v>263</v>
      </c>
      <c r="B165" s="218">
        <v>500</v>
      </c>
      <c r="C165" s="218">
        <v>511</v>
      </c>
      <c r="D165" s="200"/>
      <c r="E165" s="201" t="s">
        <v>320</v>
      </c>
      <c r="F165" s="200"/>
      <c r="G165" s="246" t="s">
        <v>295</v>
      </c>
      <c r="H165" s="247" t="s">
        <v>296</v>
      </c>
      <c r="I165" s="248">
        <v>100</v>
      </c>
      <c r="J165" s="220"/>
      <c r="K165" s="253"/>
      <c r="L165" s="220">
        <f t="shared" si="19"/>
        <v>100</v>
      </c>
      <c r="M165" s="220"/>
      <c r="N165" s="220">
        <f>+'Status 12-31-08'!Q165</f>
        <v>0</v>
      </c>
      <c r="O165" s="220">
        <f t="shared" si="21"/>
        <v>0</v>
      </c>
      <c r="P165" s="220"/>
      <c r="Q165" s="220">
        <f t="shared" si="20"/>
        <v>0</v>
      </c>
      <c r="R165" s="56"/>
    </row>
    <row r="166" spans="1:18">
      <c r="A166" s="222" t="s">
        <v>263</v>
      </c>
      <c r="B166" s="218">
        <v>500</v>
      </c>
      <c r="C166" s="218">
        <v>512</v>
      </c>
      <c r="D166" s="200"/>
      <c r="E166" s="201" t="s">
        <v>321</v>
      </c>
      <c r="F166" s="200"/>
      <c r="G166" s="246" t="s">
        <v>295</v>
      </c>
      <c r="H166" s="247" t="s">
        <v>296</v>
      </c>
      <c r="I166" s="248">
        <v>250</v>
      </c>
      <c r="J166" s="220"/>
      <c r="K166" s="253"/>
      <c r="L166" s="220">
        <f>SUM(I166:K166)</f>
        <v>250</v>
      </c>
      <c r="M166" s="220"/>
      <c r="N166" s="220">
        <f>+'Status 12-31-08'!Q166</f>
        <v>0</v>
      </c>
      <c r="O166" s="220">
        <f t="shared" si="21"/>
        <v>0</v>
      </c>
      <c r="P166" s="220"/>
      <c r="Q166" s="220">
        <f>+N166-P166</f>
        <v>0</v>
      </c>
      <c r="R166" s="56"/>
    </row>
    <row r="167" spans="1:18">
      <c r="A167" s="222" t="s">
        <v>263</v>
      </c>
      <c r="B167" s="218">
        <v>500</v>
      </c>
      <c r="C167" s="218">
        <v>513</v>
      </c>
      <c r="D167" s="200"/>
      <c r="E167" s="201" t="s">
        <v>322</v>
      </c>
      <c r="F167" s="200"/>
      <c r="G167" s="246" t="s">
        <v>295</v>
      </c>
      <c r="H167" s="247" t="s">
        <v>296</v>
      </c>
      <c r="I167" s="248">
        <v>550</v>
      </c>
      <c r="J167" s="220"/>
      <c r="K167" s="253"/>
      <c r="L167" s="220">
        <f>SUM(I167:K167)</f>
        <v>550</v>
      </c>
      <c r="M167" s="220"/>
      <c r="N167" s="220">
        <f>+'Status 12-31-08'!Q167</f>
        <v>0</v>
      </c>
      <c r="O167" s="220">
        <f t="shared" si="21"/>
        <v>0</v>
      </c>
      <c r="P167" s="220"/>
      <c r="Q167" s="220">
        <f>+N167-P167</f>
        <v>0</v>
      </c>
      <c r="R167" s="56"/>
    </row>
    <row r="168" spans="1:18">
      <c r="A168" s="222" t="s">
        <v>263</v>
      </c>
      <c r="B168" s="218">
        <v>500</v>
      </c>
      <c r="C168" s="218">
        <v>514</v>
      </c>
      <c r="D168" s="67"/>
      <c r="E168" s="118" t="s">
        <v>323</v>
      </c>
      <c r="F168" s="67"/>
      <c r="G168" s="224" t="s">
        <v>295</v>
      </c>
      <c r="H168" s="225" t="s">
        <v>296</v>
      </c>
      <c r="I168" s="220">
        <v>3000</v>
      </c>
      <c r="J168" s="220"/>
      <c r="K168" s="253"/>
      <c r="L168" s="220">
        <f>SUM(I168:K168)</f>
        <v>3000</v>
      </c>
      <c r="M168" s="220"/>
      <c r="N168" s="220">
        <f>+'Status 12-31-08'!Q168</f>
        <v>12.5</v>
      </c>
      <c r="O168" s="220">
        <f t="shared" si="21"/>
        <v>-12.5</v>
      </c>
      <c r="P168" s="220"/>
      <c r="Q168" s="220">
        <f>+N168-P168</f>
        <v>12.5</v>
      </c>
      <c r="R168" s="56"/>
    </row>
    <row r="169" spans="1:18">
      <c r="A169" s="222" t="s">
        <v>263</v>
      </c>
      <c r="B169" s="218">
        <v>500</v>
      </c>
      <c r="C169" s="218">
        <v>515</v>
      </c>
      <c r="D169" s="67"/>
      <c r="E169" s="118" t="s">
        <v>324</v>
      </c>
      <c r="F169" s="67"/>
      <c r="G169" s="224" t="s">
        <v>295</v>
      </c>
      <c r="H169" s="225" t="s">
        <v>296</v>
      </c>
      <c r="I169" s="220">
        <v>650</v>
      </c>
      <c r="J169" s="220"/>
      <c r="K169" s="253"/>
      <c r="L169" s="220">
        <f>SUM(I169:K169)</f>
        <v>650</v>
      </c>
      <c r="M169" s="220"/>
      <c r="N169" s="220">
        <f>+'Status 12-31-08'!Q169</f>
        <v>333.6</v>
      </c>
      <c r="O169" s="220">
        <f t="shared" si="21"/>
        <v>-333.6</v>
      </c>
      <c r="P169" s="220"/>
      <c r="Q169" s="220">
        <f>+N169-P169</f>
        <v>333.6</v>
      </c>
      <c r="R169" s="67">
        <f>SUM(Q98:Q169)</f>
        <v>5851.3</v>
      </c>
    </row>
    <row r="170" spans="1:18">
      <c r="A170" s="222"/>
      <c r="B170" s="218"/>
      <c r="C170" s="218"/>
      <c r="D170" s="259" t="s">
        <v>276</v>
      </c>
      <c r="E170" s="170"/>
      <c r="F170" s="90"/>
      <c r="G170" s="260"/>
      <c r="H170" s="261"/>
      <c r="I170" s="262">
        <f t="shared" ref="I170:Q170" si="22">SUM(I97:I169)</f>
        <v>65370</v>
      </c>
      <c r="J170" s="262">
        <f t="shared" si="22"/>
        <v>0</v>
      </c>
      <c r="K170" s="262">
        <f t="shared" si="22"/>
        <v>-767.8</v>
      </c>
      <c r="L170" s="262">
        <f t="shared" si="22"/>
        <v>64602.2</v>
      </c>
      <c r="M170" s="262"/>
      <c r="N170" s="262">
        <f t="shared" si="22"/>
        <v>27076.399999999998</v>
      </c>
      <c r="O170" s="262">
        <f t="shared" ref="O170" si="23">SUM(O97:O169)</f>
        <v>-27076.399999999998</v>
      </c>
      <c r="P170" s="262">
        <f t="shared" si="22"/>
        <v>21225.1</v>
      </c>
      <c r="Q170" s="262">
        <f t="shared" si="22"/>
        <v>5851.3</v>
      </c>
      <c r="R170" s="56"/>
    </row>
    <row r="171" spans="1:18">
      <c r="A171" s="222"/>
      <c r="B171" s="218"/>
      <c r="C171" s="218"/>
      <c r="D171" s="223"/>
      <c r="E171" s="167"/>
      <c r="F171" s="67"/>
      <c r="G171" s="224"/>
      <c r="H171" s="225"/>
      <c r="I171" s="220"/>
      <c r="J171" s="220"/>
      <c r="K171" s="220"/>
      <c r="L171" s="220"/>
      <c r="M171" s="220"/>
      <c r="N171" s="220"/>
      <c r="O171" s="220"/>
      <c r="P171" s="220"/>
      <c r="Q171" s="220"/>
      <c r="R171" s="56"/>
    </row>
    <row r="172" spans="1:18" ht="15.75" thickBot="1">
      <c r="A172" s="222"/>
      <c r="B172" s="218"/>
      <c r="C172" s="218"/>
      <c r="D172" s="263" t="s">
        <v>374</v>
      </c>
      <c r="E172" s="173"/>
      <c r="F172" s="110"/>
      <c r="G172" s="227"/>
      <c r="H172" s="228"/>
      <c r="I172" s="229">
        <f t="shared" ref="I172:Q172" si="24">+I170+I94</f>
        <v>155773</v>
      </c>
      <c r="J172" s="229">
        <f t="shared" si="24"/>
        <v>-140.80000000000001</v>
      </c>
      <c r="K172" s="229">
        <f t="shared" si="24"/>
        <v>-777.59999999999991</v>
      </c>
      <c r="L172" s="229">
        <f t="shared" si="24"/>
        <v>154854.59999999998</v>
      </c>
      <c r="M172" s="229"/>
      <c r="N172" s="229">
        <f t="shared" si="24"/>
        <v>71812.900000000009</v>
      </c>
      <c r="O172" s="229">
        <f t="shared" ref="O172" si="25">+O170+O94</f>
        <v>-71812.900000000009</v>
      </c>
      <c r="P172" s="229">
        <f t="shared" si="24"/>
        <v>61386.6</v>
      </c>
      <c r="Q172" s="229">
        <f t="shared" si="24"/>
        <v>10426.299999999999</v>
      </c>
      <c r="R172" s="67"/>
    </row>
    <row r="173" spans="1:18" ht="15.75" thickTop="1">
      <c r="A173" s="222"/>
      <c r="B173" s="218"/>
      <c r="C173" s="218"/>
      <c r="D173" s="264"/>
      <c r="E173" s="129"/>
      <c r="F173" s="67"/>
      <c r="G173" s="224"/>
      <c r="H173" s="225"/>
      <c r="I173" s="220"/>
      <c r="J173" s="220"/>
      <c r="K173" s="220"/>
      <c r="L173" s="220"/>
      <c r="M173" s="220"/>
      <c r="N173" s="220"/>
      <c r="O173" s="220"/>
      <c r="P173" s="220"/>
      <c r="Q173" s="220"/>
      <c r="R173" s="67">
        <f>SUM(N98:N169)-SUM(P98:P169)</f>
        <v>5851.2999999999993</v>
      </c>
    </row>
    <row r="174" spans="1:18">
      <c r="A174" s="254" t="s">
        <v>41</v>
      </c>
      <c r="B174" s="218"/>
      <c r="C174" s="218"/>
      <c r="D174" s="67"/>
      <c r="E174" s="129"/>
      <c r="F174" s="67"/>
      <c r="G174" s="67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56"/>
    </row>
    <row r="175" spans="1:18">
      <c r="A175" s="231" t="s">
        <v>28</v>
      </c>
      <c r="B175" s="218">
        <v>500</v>
      </c>
      <c r="C175" s="218">
        <v>650</v>
      </c>
      <c r="D175" s="250"/>
      <c r="E175" s="197" t="s">
        <v>42</v>
      </c>
      <c r="F175" s="194"/>
      <c r="G175" s="233" t="s">
        <v>74</v>
      </c>
      <c r="H175" s="234" t="s">
        <v>192</v>
      </c>
      <c r="I175" s="235">
        <v>750</v>
      </c>
      <c r="J175" s="235"/>
      <c r="K175" s="235"/>
      <c r="L175" s="220">
        <f t="shared" ref="L175:L195" si="26">SUM(I175:K175)</f>
        <v>750</v>
      </c>
      <c r="M175" s="220"/>
      <c r="N175" s="220">
        <f>+'Status 12-31-08'!Q175</f>
        <v>750</v>
      </c>
      <c r="O175" s="220">
        <f t="shared" ref="O175:O195" si="27">+M175-N175</f>
        <v>-750</v>
      </c>
      <c r="P175" s="220">
        <f>+'Status 12-31-07'!P251</f>
        <v>750</v>
      </c>
      <c r="Q175" s="220">
        <f t="shared" ref="Q175:Q195" si="28">+N175-P175</f>
        <v>0</v>
      </c>
      <c r="R175" s="56"/>
    </row>
    <row r="176" spans="1:18">
      <c r="A176" s="231" t="s">
        <v>28</v>
      </c>
      <c r="B176" s="218">
        <v>500</v>
      </c>
      <c r="C176" s="218">
        <v>651</v>
      </c>
      <c r="D176" s="250"/>
      <c r="E176" s="193" t="s">
        <v>63</v>
      </c>
      <c r="F176" s="194"/>
      <c r="G176" s="233" t="s">
        <v>74</v>
      </c>
      <c r="H176" s="234" t="s">
        <v>192</v>
      </c>
      <c r="I176" s="235">
        <v>1000</v>
      </c>
      <c r="J176" s="235"/>
      <c r="K176" s="235">
        <f>-32.6-1.1</f>
        <v>-33.700000000000003</v>
      </c>
      <c r="L176" s="220">
        <f t="shared" si="26"/>
        <v>966.3</v>
      </c>
      <c r="M176" s="220"/>
      <c r="N176" s="220">
        <f>+'Status 12-31-08'!Q176</f>
        <v>966.3</v>
      </c>
      <c r="O176" s="220">
        <f t="shared" si="27"/>
        <v>-966.3</v>
      </c>
      <c r="P176" s="220">
        <f>+'Status 12-31-07'!P252</f>
        <v>966.3</v>
      </c>
      <c r="Q176" s="220">
        <f t="shared" si="28"/>
        <v>0</v>
      </c>
      <c r="R176" s="56"/>
    </row>
    <row r="177" spans="1:18">
      <c r="A177" s="231" t="s">
        <v>28</v>
      </c>
      <c r="B177" s="218">
        <v>500</v>
      </c>
      <c r="C177" s="265" t="s">
        <v>43</v>
      </c>
      <c r="D177" s="250"/>
      <c r="E177" s="197" t="s">
        <v>44</v>
      </c>
      <c r="F177" s="194"/>
      <c r="G177" s="233" t="s">
        <v>74</v>
      </c>
      <c r="H177" s="234" t="s">
        <v>192</v>
      </c>
      <c r="I177" s="235"/>
      <c r="J177" s="235">
        <f>432.6+241.3+22.9</f>
        <v>696.80000000000007</v>
      </c>
      <c r="K177" s="235">
        <v>-2</v>
      </c>
      <c r="L177" s="220">
        <f t="shared" si="26"/>
        <v>694.80000000000007</v>
      </c>
      <c r="M177" s="220"/>
      <c r="N177" s="220">
        <f>+'Status 12-31-08'!Q177</f>
        <v>694.8</v>
      </c>
      <c r="O177" s="220">
        <f t="shared" si="27"/>
        <v>-694.8</v>
      </c>
      <c r="P177" s="220">
        <f>+'Status 12-31-07'!P253</f>
        <v>694.8</v>
      </c>
      <c r="Q177" s="220">
        <f t="shared" si="28"/>
        <v>0</v>
      </c>
      <c r="R177" s="56"/>
    </row>
    <row r="178" spans="1:18">
      <c r="A178" s="222" t="s">
        <v>77</v>
      </c>
      <c r="B178" s="218">
        <v>500</v>
      </c>
      <c r="C178" s="265" t="s">
        <v>89</v>
      </c>
      <c r="D178" s="194"/>
      <c r="E178" s="197" t="s">
        <v>90</v>
      </c>
      <c r="F178" s="194"/>
      <c r="G178" s="233" t="s">
        <v>101</v>
      </c>
      <c r="H178" s="234" t="s">
        <v>81</v>
      </c>
      <c r="I178" s="235">
        <v>1000</v>
      </c>
      <c r="J178" s="235"/>
      <c r="K178" s="235">
        <v>-19.399999999999999</v>
      </c>
      <c r="L178" s="220">
        <f t="shared" si="26"/>
        <v>980.6</v>
      </c>
      <c r="M178" s="220"/>
      <c r="N178" s="220">
        <f>+'Status 12-31-08'!Q178</f>
        <v>980.3</v>
      </c>
      <c r="O178" s="220">
        <f t="shared" si="27"/>
        <v>-980.3</v>
      </c>
      <c r="P178" s="220">
        <f>+'Status 12-31-07'!P255</f>
        <v>980.3</v>
      </c>
      <c r="Q178" s="220">
        <f t="shared" si="28"/>
        <v>0</v>
      </c>
      <c r="R178" s="56"/>
    </row>
    <row r="179" spans="1:18">
      <c r="A179" s="222" t="s">
        <v>113</v>
      </c>
      <c r="B179" s="218">
        <v>500</v>
      </c>
      <c r="C179" s="265" t="s">
        <v>132</v>
      </c>
      <c r="D179" s="194"/>
      <c r="E179" s="197" t="s">
        <v>134</v>
      </c>
      <c r="F179" s="194"/>
      <c r="G179" s="233" t="s">
        <v>101</v>
      </c>
      <c r="H179" s="242" t="s">
        <v>133</v>
      </c>
      <c r="I179" s="235"/>
      <c r="J179" s="235">
        <f>1500+96.5</f>
        <v>1596.5</v>
      </c>
      <c r="K179" s="235"/>
      <c r="L179" s="220">
        <f t="shared" si="26"/>
        <v>1596.5</v>
      </c>
      <c r="M179" s="220"/>
      <c r="N179" s="220">
        <f>+'Status 12-31-08'!Q179</f>
        <v>1596.5</v>
      </c>
      <c r="O179" s="220">
        <f t="shared" si="27"/>
        <v>-1596.5</v>
      </c>
      <c r="P179" s="220">
        <f>+'Status 12-31-07'!P257</f>
        <v>1596.5</v>
      </c>
      <c r="Q179" s="220">
        <f t="shared" si="28"/>
        <v>0</v>
      </c>
      <c r="R179" s="56"/>
    </row>
    <row r="180" spans="1:18">
      <c r="A180" s="222" t="s">
        <v>141</v>
      </c>
      <c r="B180" s="218">
        <v>500</v>
      </c>
      <c r="C180" s="265" t="s">
        <v>178</v>
      </c>
      <c r="D180" s="67"/>
      <c r="E180" s="129" t="s">
        <v>181</v>
      </c>
      <c r="F180" s="67"/>
      <c r="G180" s="224" t="s">
        <v>201</v>
      </c>
      <c r="H180" s="225" t="s">
        <v>143</v>
      </c>
      <c r="I180" s="220">
        <v>2000</v>
      </c>
      <c r="J180" s="220"/>
      <c r="K180" s="220"/>
      <c r="L180" s="220">
        <f t="shared" si="26"/>
        <v>2000</v>
      </c>
      <c r="M180" s="220"/>
      <c r="N180" s="220">
        <f>+'Status 12-31-08'!Q180</f>
        <v>1970.7</v>
      </c>
      <c r="O180" s="220">
        <f t="shared" si="27"/>
        <v>-1970.7</v>
      </c>
      <c r="P180" s="220">
        <f>+'Status 12-31-07'!P259</f>
        <v>1923.9</v>
      </c>
      <c r="Q180" s="220">
        <f t="shared" si="28"/>
        <v>46.799999999999955</v>
      </c>
      <c r="R180" s="56"/>
    </row>
    <row r="181" spans="1:18">
      <c r="A181" s="222" t="s">
        <v>141</v>
      </c>
      <c r="B181" s="218">
        <v>500</v>
      </c>
      <c r="C181" s="265" t="s">
        <v>179</v>
      </c>
      <c r="D181" s="72"/>
      <c r="E181" s="118" t="s">
        <v>182</v>
      </c>
      <c r="F181" s="72"/>
      <c r="G181" s="239" t="s">
        <v>201</v>
      </c>
      <c r="H181" s="244" t="s">
        <v>143</v>
      </c>
      <c r="I181" s="241">
        <v>10000</v>
      </c>
      <c r="J181" s="241"/>
      <c r="K181" s="241"/>
      <c r="L181" s="220">
        <f t="shared" si="26"/>
        <v>10000</v>
      </c>
      <c r="M181" s="220"/>
      <c r="N181" s="220">
        <f>+'Status 12-31-08'!Q181</f>
        <v>10000</v>
      </c>
      <c r="O181" s="220">
        <f t="shared" si="27"/>
        <v>-10000</v>
      </c>
      <c r="P181" s="220">
        <f>+'Status 12-31-07'!P261</f>
        <v>9993</v>
      </c>
      <c r="Q181" s="220">
        <f t="shared" si="28"/>
        <v>7</v>
      </c>
      <c r="R181" s="56"/>
    </row>
    <row r="182" spans="1:18">
      <c r="A182" s="222" t="s">
        <v>141</v>
      </c>
      <c r="B182" s="218">
        <v>500</v>
      </c>
      <c r="C182" s="265" t="s">
        <v>180</v>
      </c>
      <c r="D182" s="67"/>
      <c r="E182" s="129" t="s">
        <v>183</v>
      </c>
      <c r="F182" s="67"/>
      <c r="G182" s="224" t="s">
        <v>201</v>
      </c>
      <c r="H182" s="225" t="s">
        <v>143</v>
      </c>
      <c r="I182" s="220">
        <v>600</v>
      </c>
      <c r="J182" s="220"/>
      <c r="K182" s="220"/>
      <c r="L182" s="220">
        <f t="shared" si="26"/>
        <v>600</v>
      </c>
      <c r="M182" s="220"/>
      <c r="N182" s="220">
        <f>+'Status 12-31-08'!Q182</f>
        <v>311.8</v>
      </c>
      <c r="O182" s="220">
        <f t="shared" si="27"/>
        <v>-311.8</v>
      </c>
      <c r="P182" s="220">
        <f>+'Status 12-31-07'!P263</f>
        <v>124.2</v>
      </c>
      <c r="Q182" s="220">
        <f t="shared" si="28"/>
        <v>187.60000000000002</v>
      </c>
      <c r="R182" s="56"/>
    </row>
    <row r="183" spans="1:18">
      <c r="A183" s="222" t="s">
        <v>141</v>
      </c>
      <c r="B183" s="218">
        <v>500</v>
      </c>
      <c r="C183" s="265" t="s">
        <v>236</v>
      </c>
      <c r="D183" s="194"/>
      <c r="E183" s="197" t="s">
        <v>260</v>
      </c>
      <c r="F183" s="194"/>
      <c r="G183" s="233" t="s">
        <v>261</v>
      </c>
      <c r="H183" s="242" t="s">
        <v>254</v>
      </c>
      <c r="I183" s="235"/>
      <c r="J183" s="235">
        <v>212.8</v>
      </c>
      <c r="K183" s="235"/>
      <c r="L183" s="220">
        <f t="shared" si="26"/>
        <v>212.8</v>
      </c>
      <c r="M183" s="220"/>
      <c r="N183" s="220">
        <f>+'Status 12-31-08'!Q183</f>
        <v>212.8</v>
      </c>
      <c r="O183" s="220">
        <f t="shared" si="27"/>
        <v>-212.8</v>
      </c>
      <c r="P183" s="220">
        <f>+'Status 12-31-07'!P265</f>
        <v>212.8</v>
      </c>
      <c r="Q183" s="220">
        <f t="shared" si="28"/>
        <v>0</v>
      </c>
      <c r="R183" s="56"/>
    </row>
    <row r="184" spans="1:18">
      <c r="A184" s="222" t="s">
        <v>203</v>
      </c>
      <c r="B184" s="218">
        <v>500</v>
      </c>
      <c r="C184" s="265" t="s">
        <v>236</v>
      </c>
      <c r="D184" s="67"/>
      <c r="E184" s="129" t="s">
        <v>243</v>
      </c>
      <c r="F184" s="67"/>
      <c r="G184" s="224" t="s">
        <v>201</v>
      </c>
      <c r="H184" s="225" t="s">
        <v>202</v>
      </c>
      <c r="I184" s="220">
        <v>14000</v>
      </c>
      <c r="J184" s="220"/>
      <c r="K184" s="220"/>
      <c r="L184" s="220">
        <f t="shared" si="26"/>
        <v>14000</v>
      </c>
      <c r="M184" s="220"/>
      <c r="N184" s="220">
        <f>+'Status 12-31-08'!Q184</f>
        <v>12475.5</v>
      </c>
      <c r="O184" s="220">
        <f t="shared" si="27"/>
        <v>-12475.5</v>
      </c>
      <c r="P184" s="220">
        <f>+'Status 12-31-07'!P267</f>
        <v>5225.8</v>
      </c>
      <c r="Q184" s="220">
        <f t="shared" si="28"/>
        <v>7249.7</v>
      </c>
      <c r="R184" s="56"/>
    </row>
    <row r="185" spans="1:18">
      <c r="A185" s="222" t="s">
        <v>203</v>
      </c>
      <c r="B185" s="218">
        <v>500</v>
      </c>
      <c r="C185" s="265" t="s">
        <v>237</v>
      </c>
      <c r="D185" s="67"/>
      <c r="E185" s="129" t="s">
        <v>244</v>
      </c>
      <c r="F185" s="67"/>
      <c r="G185" s="224" t="s">
        <v>201</v>
      </c>
      <c r="H185" s="225" t="s">
        <v>202</v>
      </c>
      <c r="I185" s="220">
        <v>1000</v>
      </c>
      <c r="J185" s="220"/>
      <c r="K185" s="220"/>
      <c r="L185" s="220">
        <f t="shared" si="26"/>
        <v>1000</v>
      </c>
      <c r="M185" s="220"/>
      <c r="N185" s="220">
        <f>+'Status 12-31-08'!Q185</f>
        <v>165.9</v>
      </c>
      <c r="O185" s="220">
        <f t="shared" si="27"/>
        <v>-165.9</v>
      </c>
      <c r="P185" s="220">
        <f>+'Status 12-31-07'!P269</f>
        <v>0.4</v>
      </c>
      <c r="Q185" s="220">
        <f t="shared" si="28"/>
        <v>165.5</v>
      </c>
      <c r="R185" s="56"/>
    </row>
    <row r="186" spans="1:18">
      <c r="A186" s="222" t="s">
        <v>263</v>
      </c>
      <c r="B186" s="218">
        <v>500</v>
      </c>
      <c r="C186" s="265" t="s">
        <v>325</v>
      </c>
      <c r="D186" s="67"/>
      <c r="E186" s="118" t="s">
        <v>328</v>
      </c>
      <c r="F186" s="67"/>
      <c r="G186" s="224" t="s">
        <v>295</v>
      </c>
      <c r="H186" s="225" t="s">
        <v>296</v>
      </c>
      <c r="I186" s="220">
        <v>500</v>
      </c>
      <c r="J186" s="220"/>
      <c r="K186" s="220"/>
      <c r="L186" s="220">
        <f t="shared" si="26"/>
        <v>500</v>
      </c>
      <c r="M186" s="220"/>
      <c r="N186" s="220">
        <f>+'Status 12-31-08'!Q186</f>
        <v>3.4</v>
      </c>
      <c r="O186" s="220">
        <f t="shared" si="27"/>
        <v>-3.4</v>
      </c>
      <c r="P186" s="220">
        <v>0</v>
      </c>
      <c r="Q186" s="220">
        <f t="shared" si="28"/>
        <v>3.4</v>
      </c>
      <c r="R186" s="56"/>
    </row>
    <row r="187" spans="1:18">
      <c r="A187" s="222" t="s">
        <v>263</v>
      </c>
      <c r="B187" s="218">
        <v>500</v>
      </c>
      <c r="C187" s="265" t="s">
        <v>326</v>
      </c>
      <c r="D187" s="67"/>
      <c r="E187" s="118" t="s">
        <v>330</v>
      </c>
      <c r="F187" s="67"/>
      <c r="G187" s="224" t="s">
        <v>295</v>
      </c>
      <c r="H187" s="225" t="s">
        <v>296</v>
      </c>
      <c r="I187" s="220">
        <v>5000</v>
      </c>
      <c r="J187" s="220"/>
      <c r="K187" s="220"/>
      <c r="L187" s="220">
        <f t="shared" si="26"/>
        <v>5000</v>
      </c>
      <c r="M187" s="220"/>
      <c r="N187" s="220">
        <f>+'Status 12-31-08'!Q187</f>
        <v>2710.8</v>
      </c>
      <c r="O187" s="220">
        <f t="shared" si="27"/>
        <v>-2710.8</v>
      </c>
      <c r="P187" s="220">
        <v>0</v>
      </c>
      <c r="Q187" s="220">
        <f t="shared" si="28"/>
        <v>2710.8</v>
      </c>
      <c r="R187" s="56"/>
    </row>
    <row r="188" spans="1:18">
      <c r="A188" s="222" t="s">
        <v>263</v>
      </c>
      <c r="B188" s="218">
        <v>500</v>
      </c>
      <c r="C188" s="265" t="s">
        <v>327</v>
      </c>
      <c r="D188" s="200"/>
      <c r="E188" s="201" t="s">
        <v>329</v>
      </c>
      <c r="F188" s="200"/>
      <c r="G188" s="246" t="s">
        <v>295</v>
      </c>
      <c r="H188" s="247" t="s">
        <v>296</v>
      </c>
      <c r="I188" s="248">
        <v>3000</v>
      </c>
      <c r="J188" s="220"/>
      <c r="K188" s="220"/>
      <c r="L188" s="220">
        <f t="shared" si="26"/>
        <v>3000</v>
      </c>
      <c r="M188" s="220"/>
      <c r="N188" s="220">
        <f>+'Status 12-31-08'!Q188</f>
        <v>0</v>
      </c>
      <c r="O188" s="220">
        <f t="shared" si="27"/>
        <v>0</v>
      </c>
      <c r="P188" s="220">
        <v>0</v>
      </c>
      <c r="Q188" s="220">
        <f t="shared" si="28"/>
        <v>0</v>
      </c>
      <c r="R188" s="56"/>
    </row>
    <row r="189" spans="1:18">
      <c r="A189" s="231"/>
      <c r="B189" s="218"/>
      <c r="C189" s="265"/>
      <c r="D189" s="67"/>
      <c r="E189" s="129"/>
      <c r="F189" s="67"/>
      <c r="G189" s="224"/>
      <c r="H189" s="225"/>
      <c r="I189" s="220"/>
      <c r="J189" s="220"/>
      <c r="K189" s="220"/>
      <c r="L189" s="220">
        <f t="shared" si="26"/>
        <v>0</v>
      </c>
      <c r="M189" s="220"/>
      <c r="N189" s="220" t="e">
        <f>+'Status 12-31-08'!#REF!</f>
        <v>#REF!</v>
      </c>
      <c r="O189" s="220" t="e">
        <f t="shared" si="27"/>
        <v>#REF!</v>
      </c>
      <c r="P189" s="220"/>
      <c r="Q189" s="220" t="e">
        <f t="shared" si="28"/>
        <v>#REF!</v>
      </c>
      <c r="R189" s="56"/>
    </row>
    <row r="190" spans="1:18">
      <c r="A190" s="222" t="s">
        <v>141</v>
      </c>
      <c r="B190" s="218">
        <v>500</v>
      </c>
      <c r="C190" s="265" t="s">
        <v>184</v>
      </c>
      <c r="D190" s="200"/>
      <c r="E190" s="201" t="s">
        <v>186</v>
      </c>
      <c r="F190" s="200"/>
      <c r="G190" s="246" t="s">
        <v>201</v>
      </c>
      <c r="H190" s="247" t="s">
        <v>143</v>
      </c>
      <c r="I190" s="248">
        <v>1050</v>
      </c>
      <c r="J190" s="220"/>
      <c r="K190" s="220"/>
      <c r="L190" s="220">
        <f t="shared" si="26"/>
        <v>1050</v>
      </c>
      <c r="M190" s="220"/>
      <c r="N190" s="220">
        <f>+'Status 12-31-08'!Q189</f>
        <v>1048.5999999999999</v>
      </c>
      <c r="O190" s="220">
        <f t="shared" si="27"/>
        <v>-1048.5999999999999</v>
      </c>
      <c r="P190" s="220">
        <f>+'Status 12-31-07'!P271</f>
        <v>1048.5999999999999</v>
      </c>
      <c r="Q190" s="220">
        <f t="shared" si="28"/>
        <v>0</v>
      </c>
      <c r="R190" s="56"/>
    </row>
    <row r="191" spans="1:18">
      <c r="A191" s="222" t="s">
        <v>141</v>
      </c>
      <c r="B191" s="218">
        <v>500</v>
      </c>
      <c r="C191" s="265" t="s">
        <v>185</v>
      </c>
      <c r="D191" s="67"/>
      <c r="E191" s="129" t="s">
        <v>187</v>
      </c>
      <c r="F191" s="67"/>
      <c r="G191" s="224" t="s">
        <v>201</v>
      </c>
      <c r="H191" s="225" t="s">
        <v>143</v>
      </c>
      <c r="I191" s="220">
        <v>1700</v>
      </c>
      <c r="J191" s="220"/>
      <c r="K191" s="220"/>
      <c r="L191" s="220">
        <f t="shared" si="26"/>
        <v>1700</v>
      </c>
      <c r="M191" s="220"/>
      <c r="N191" s="220">
        <f>+'Status 12-31-08'!Q190</f>
        <v>1522.3</v>
      </c>
      <c r="O191" s="220">
        <f t="shared" si="27"/>
        <v>-1522.3</v>
      </c>
      <c r="P191" s="220">
        <f>+'Status 12-31-07'!P273</f>
        <v>501.6</v>
      </c>
      <c r="Q191" s="220">
        <f t="shared" si="28"/>
        <v>1020.6999999999999</v>
      </c>
      <c r="R191" s="56"/>
    </row>
    <row r="192" spans="1:18">
      <c r="A192" s="222" t="s">
        <v>203</v>
      </c>
      <c r="B192" s="218">
        <v>500</v>
      </c>
      <c r="C192" s="265" t="s">
        <v>241</v>
      </c>
      <c r="D192" s="67"/>
      <c r="E192" s="129" t="s">
        <v>248</v>
      </c>
      <c r="F192" s="67"/>
      <c r="G192" s="224" t="s">
        <v>201</v>
      </c>
      <c r="H192" s="225" t="s">
        <v>202</v>
      </c>
      <c r="I192" s="220">
        <v>2000</v>
      </c>
      <c r="J192" s="220"/>
      <c r="K192" s="220"/>
      <c r="L192" s="220">
        <f t="shared" si="26"/>
        <v>2000</v>
      </c>
      <c r="M192" s="220"/>
      <c r="N192" s="220">
        <f>+'Status 12-31-08'!Q191</f>
        <v>1985.7</v>
      </c>
      <c r="O192" s="220">
        <f t="shared" si="27"/>
        <v>-1985.7</v>
      </c>
      <c r="P192" s="220">
        <f>+'Status 12-31-07'!P275</f>
        <v>554.5</v>
      </c>
      <c r="Q192" s="220">
        <f t="shared" si="28"/>
        <v>1431.2</v>
      </c>
      <c r="R192" s="56"/>
    </row>
    <row r="193" spans="1:18">
      <c r="A193" s="222" t="s">
        <v>203</v>
      </c>
      <c r="B193" s="218">
        <v>500</v>
      </c>
      <c r="C193" s="265" t="s">
        <v>242</v>
      </c>
      <c r="D193" s="67"/>
      <c r="E193" s="129" t="s">
        <v>249</v>
      </c>
      <c r="F193" s="67"/>
      <c r="G193" s="224" t="s">
        <v>201</v>
      </c>
      <c r="H193" s="225" t="s">
        <v>202</v>
      </c>
      <c r="I193" s="220">
        <v>1000</v>
      </c>
      <c r="J193" s="220"/>
      <c r="K193" s="220"/>
      <c r="L193" s="220">
        <f t="shared" si="26"/>
        <v>1000</v>
      </c>
      <c r="M193" s="220"/>
      <c r="N193" s="220">
        <f>+'Status 12-31-08'!Q192+'Status 12-31-08'!Q193</f>
        <v>497.29999999999995</v>
      </c>
      <c r="O193" s="220">
        <f t="shared" si="27"/>
        <v>-497.29999999999995</v>
      </c>
      <c r="P193" s="220">
        <f>+'Status 12-31-07'!P277+'Status 12-31-07'!P278</f>
        <v>331.7</v>
      </c>
      <c r="Q193" s="220">
        <f t="shared" si="28"/>
        <v>165.59999999999997</v>
      </c>
      <c r="R193" s="56"/>
    </row>
    <row r="194" spans="1:18">
      <c r="A194" s="222" t="s">
        <v>263</v>
      </c>
      <c r="B194" s="218">
        <v>500</v>
      </c>
      <c r="C194" s="265" t="s">
        <v>331</v>
      </c>
      <c r="D194" s="67"/>
      <c r="E194" s="118" t="s">
        <v>333</v>
      </c>
      <c r="F194" s="67"/>
      <c r="G194" s="224" t="s">
        <v>295</v>
      </c>
      <c r="H194" s="225" t="s">
        <v>296</v>
      </c>
      <c r="I194" s="220">
        <v>1000</v>
      </c>
      <c r="J194" s="220"/>
      <c r="K194" s="220"/>
      <c r="L194" s="220">
        <f t="shared" si="26"/>
        <v>1000</v>
      </c>
      <c r="M194" s="220"/>
      <c r="N194" s="220">
        <f>+'Status 12-31-08'!Q194</f>
        <v>98.7</v>
      </c>
      <c r="O194" s="220">
        <f t="shared" si="27"/>
        <v>-98.7</v>
      </c>
      <c r="P194" s="220"/>
      <c r="Q194" s="220">
        <f t="shared" si="28"/>
        <v>98.7</v>
      </c>
      <c r="R194" s="56"/>
    </row>
    <row r="195" spans="1:18">
      <c r="A195" s="222" t="s">
        <v>263</v>
      </c>
      <c r="B195" s="218">
        <v>500</v>
      </c>
      <c r="C195" s="265" t="s">
        <v>332</v>
      </c>
      <c r="D195" s="67"/>
      <c r="E195" s="118" t="s">
        <v>334</v>
      </c>
      <c r="F195" s="67"/>
      <c r="G195" s="224" t="s">
        <v>295</v>
      </c>
      <c r="H195" s="225" t="s">
        <v>296</v>
      </c>
      <c r="I195" s="220">
        <v>1500</v>
      </c>
      <c r="J195" s="220"/>
      <c r="K195" s="220"/>
      <c r="L195" s="220">
        <f t="shared" si="26"/>
        <v>1500</v>
      </c>
      <c r="M195" s="220"/>
      <c r="N195" s="220">
        <f>+'Status 12-31-08'!Q195</f>
        <v>9.4</v>
      </c>
      <c r="O195" s="220">
        <f t="shared" si="27"/>
        <v>-9.4</v>
      </c>
      <c r="P195" s="220"/>
      <c r="Q195" s="220">
        <f t="shared" si="28"/>
        <v>9.4</v>
      </c>
      <c r="R195" s="67" t="e">
        <f>SUM(Q180:Q195)</f>
        <v>#REF!</v>
      </c>
    </row>
    <row r="196" spans="1:18" ht="15.75" thickBot="1">
      <c r="A196" s="222"/>
      <c r="B196" s="218"/>
      <c r="C196" s="265"/>
      <c r="D196" s="226" t="s">
        <v>277</v>
      </c>
      <c r="E196" s="125"/>
      <c r="F196" s="110"/>
      <c r="G196" s="227"/>
      <c r="H196" s="228"/>
      <c r="I196" s="229">
        <f t="shared" ref="I196:Q196" si="29">SUM(I174:I195)</f>
        <v>47100</v>
      </c>
      <c r="J196" s="229">
        <f t="shared" si="29"/>
        <v>2506.1000000000004</v>
      </c>
      <c r="K196" s="229">
        <f t="shared" si="29"/>
        <v>-55.1</v>
      </c>
      <c r="L196" s="229">
        <f t="shared" si="29"/>
        <v>49551</v>
      </c>
      <c r="M196" s="229"/>
      <c r="N196" s="229" t="e">
        <f t="shared" si="29"/>
        <v>#REF!</v>
      </c>
      <c r="O196" s="229" t="e">
        <f t="shared" ref="O196" si="30">SUM(O174:O195)</f>
        <v>#REF!</v>
      </c>
      <c r="P196" s="229">
        <f t="shared" si="29"/>
        <v>24904.399999999998</v>
      </c>
      <c r="Q196" s="229" t="e">
        <f t="shared" si="29"/>
        <v>#REF!</v>
      </c>
      <c r="R196" s="56"/>
    </row>
    <row r="197" spans="1:18" ht="15.75" thickTop="1">
      <c r="A197" s="222"/>
      <c r="B197" s="218"/>
      <c r="C197" s="265"/>
      <c r="D197" s="67"/>
      <c r="E197" s="118"/>
      <c r="F197" s="67"/>
      <c r="G197" s="224"/>
      <c r="H197" s="225"/>
      <c r="I197" s="220"/>
      <c r="J197" s="220"/>
      <c r="K197" s="220"/>
      <c r="L197" s="220"/>
      <c r="M197" s="220"/>
      <c r="N197" s="220"/>
      <c r="O197" s="220"/>
      <c r="P197" s="220"/>
      <c r="Q197" s="220"/>
      <c r="R197" s="67" t="e">
        <f>SUM(N180:N195)-SUM(P180:P195)</f>
        <v>#REF!</v>
      </c>
    </row>
    <row r="198" spans="1:18">
      <c r="A198" s="254" t="s">
        <v>278</v>
      </c>
      <c r="B198" s="218"/>
      <c r="C198" s="265"/>
      <c r="D198" s="67"/>
      <c r="E198" s="118"/>
      <c r="F198" s="67"/>
      <c r="G198" s="224"/>
      <c r="H198" s="225"/>
      <c r="I198" s="220"/>
      <c r="J198" s="220"/>
      <c r="K198" s="220"/>
      <c r="L198" s="220">
        <f t="shared" ref="L198:L213" si="31">SUM(I198:K198)</f>
        <v>0</v>
      </c>
      <c r="M198" s="220"/>
      <c r="N198" s="220"/>
      <c r="O198" s="220"/>
      <c r="P198" s="220"/>
      <c r="Q198" s="220"/>
    </row>
    <row r="199" spans="1:18">
      <c r="A199" s="231" t="s">
        <v>28</v>
      </c>
      <c r="B199" s="218">
        <v>500</v>
      </c>
      <c r="C199" s="265">
        <v>649</v>
      </c>
      <c r="D199" s="250"/>
      <c r="E199" s="193" t="s">
        <v>62</v>
      </c>
      <c r="F199" s="194"/>
      <c r="G199" s="233" t="s">
        <v>74</v>
      </c>
      <c r="H199" s="234" t="s">
        <v>192</v>
      </c>
      <c r="I199" s="235">
        <v>500</v>
      </c>
      <c r="J199" s="235"/>
      <c r="K199" s="235"/>
      <c r="L199" s="220">
        <f t="shared" si="31"/>
        <v>500</v>
      </c>
      <c r="M199" s="220"/>
      <c r="N199" s="220">
        <f>+'Status 12-31-08'!Q200</f>
        <v>500</v>
      </c>
      <c r="O199" s="220">
        <f t="shared" ref="O199:O213" si="32">+M199-N199</f>
        <v>-500</v>
      </c>
      <c r="P199" s="220">
        <f>+'Status 12-31-07'!P283</f>
        <v>500</v>
      </c>
      <c r="Q199" s="220">
        <f t="shared" ref="Q199:Q213" si="33">+N199-P199</f>
        <v>0</v>
      </c>
      <c r="R199" s="56"/>
    </row>
    <row r="200" spans="1:18">
      <c r="A200" s="231" t="s">
        <v>28</v>
      </c>
      <c r="B200" s="218">
        <v>500</v>
      </c>
      <c r="C200" s="265">
        <v>652</v>
      </c>
      <c r="D200" s="250"/>
      <c r="E200" s="193" t="s">
        <v>64</v>
      </c>
      <c r="F200" s="194"/>
      <c r="G200" s="233" t="s">
        <v>74</v>
      </c>
      <c r="H200" s="234" t="s">
        <v>192</v>
      </c>
      <c r="I200" s="235">
        <v>1000</v>
      </c>
      <c r="J200" s="235"/>
      <c r="K200" s="235">
        <v>-7</v>
      </c>
      <c r="L200" s="220">
        <f t="shared" si="31"/>
        <v>993</v>
      </c>
      <c r="M200" s="220"/>
      <c r="N200" s="220">
        <f>+'Status 12-31-08'!Q201</f>
        <v>993</v>
      </c>
      <c r="O200" s="220">
        <f t="shared" si="32"/>
        <v>-993</v>
      </c>
      <c r="P200" s="220">
        <f>+'Status 12-31-07'!P284</f>
        <v>993</v>
      </c>
      <c r="Q200" s="220">
        <f t="shared" si="33"/>
        <v>0</v>
      </c>
      <c r="R200" s="56"/>
    </row>
    <row r="201" spans="1:18">
      <c r="A201" s="222" t="s">
        <v>113</v>
      </c>
      <c r="B201" s="218">
        <v>500</v>
      </c>
      <c r="C201" s="265" t="s">
        <v>120</v>
      </c>
      <c r="D201" s="194"/>
      <c r="E201" s="197" t="s">
        <v>123</v>
      </c>
      <c r="F201" s="194"/>
      <c r="G201" s="233" t="s">
        <v>130</v>
      </c>
      <c r="H201" s="242" t="s">
        <v>117</v>
      </c>
      <c r="I201" s="235">
        <v>500</v>
      </c>
      <c r="J201" s="235"/>
      <c r="K201" s="235"/>
      <c r="L201" s="220">
        <f t="shared" si="31"/>
        <v>500</v>
      </c>
      <c r="M201" s="220"/>
      <c r="N201" s="220">
        <f>+'Status 12-31-08'!Q202</f>
        <v>456</v>
      </c>
      <c r="O201" s="220">
        <f t="shared" si="32"/>
        <v>-456</v>
      </c>
      <c r="P201" s="220">
        <f>+'Status 12-31-07'!P286</f>
        <v>456</v>
      </c>
      <c r="Q201" s="220">
        <f t="shared" si="33"/>
        <v>0</v>
      </c>
      <c r="R201" s="56"/>
    </row>
    <row r="202" spans="1:18">
      <c r="A202" s="222" t="s">
        <v>113</v>
      </c>
      <c r="B202" s="218">
        <v>500</v>
      </c>
      <c r="C202" s="265" t="s">
        <v>121</v>
      </c>
      <c r="D202" s="72"/>
      <c r="E202" s="118" t="s">
        <v>124</v>
      </c>
      <c r="F202" s="72"/>
      <c r="G202" s="239" t="s">
        <v>130</v>
      </c>
      <c r="H202" s="244" t="s">
        <v>117</v>
      </c>
      <c r="I202" s="241">
        <v>2000</v>
      </c>
      <c r="J202" s="241"/>
      <c r="K202" s="241"/>
      <c r="L202" s="220">
        <f t="shared" si="31"/>
        <v>2000</v>
      </c>
      <c r="M202" s="220"/>
      <c r="N202" s="220">
        <f>+'Status 12-31-08'!Q203</f>
        <v>2000</v>
      </c>
      <c r="O202" s="220">
        <f t="shared" si="32"/>
        <v>-2000</v>
      </c>
      <c r="P202" s="220">
        <f>+'Status 12-31-07'!P288</f>
        <v>559.20000000000005</v>
      </c>
      <c r="Q202" s="220">
        <f t="shared" si="33"/>
        <v>1440.8</v>
      </c>
      <c r="R202" s="56"/>
    </row>
    <row r="203" spans="1:18">
      <c r="A203" s="222" t="s">
        <v>113</v>
      </c>
      <c r="B203" s="218">
        <v>500</v>
      </c>
      <c r="C203" s="265" t="s">
        <v>122</v>
      </c>
      <c r="D203" s="67"/>
      <c r="E203" s="129" t="s">
        <v>125</v>
      </c>
      <c r="F203" s="67"/>
      <c r="G203" s="224" t="s">
        <v>130</v>
      </c>
      <c r="H203" s="225" t="s">
        <v>117</v>
      </c>
      <c r="I203" s="220">
        <v>1000</v>
      </c>
      <c r="J203" s="220"/>
      <c r="K203" s="220"/>
      <c r="L203" s="220">
        <f t="shared" si="31"/>
        <v>1000</v>
      </c>
      <c r="M203" s="220"/>
      <c r="N203" s="220">
        <f>+'Status 12-31-08'!Q204</f>
        <v>1000</v>
      </c>
      <c r="O203" s="220">
        <f t="shared" si="32"/>
        <v>-1000</v>
      </c>
      <c r="P203" s="220">
        <f>+'Status 12-31-07'!P290</f>
        <v>999.7</v>
      </c>
      <c r="Q203" s="220">
        <f t="shared" si="33"/>
        <v>0.29999999999995453</v>
      </c>
      <c r="R203" s="56"/>
    </row>
    <row r="204" spans="1:18">
      <c r="A204" s="222" t="s">
        <v>141</v>
      </c>
      <c r="B204" s="218">
        <v>500</v>
      </c>
      <c r="C204" s="265" t="s">
        <v>172</v>
      </c>
      <c r="D204" s="67"/>
      <c r="E204" s="129" t="s">
        <v>175</v>
      </c>
      <c r="F204" s="67"/>
      <c r="G204" s="224" t="s">
        <v>201</v>
      </c>
      <c r="H204" s="225" t="s">
        <v>143</v>
      </c>
      <c r="I204" s="220">
        <v>500</v>
      </c>
      <c r="J204" s="220"/>
      <c r="K204" s="220"/>
      <c r="L204" s="220">
        <f t="shared" si="31"/>
        <v>500</v>
      </c>
      <c r="M204" s="220"/>
      <c r="N204" s="220">
        <f>+'Status 12-31-08'!Q205</f>
        <v>25.8</v>
      </c>
      <c r="O204" s="220">
        <f t="shared" si="32"/>
        <v>-25.8</v>
      </c>
      <c r="P204" s="220">
        <f>+'Status 12-31-07'!P292</f>
        <v>25.1</v>
      </c>
      <c r="Q204" s="220">
        <f t="shared" si="33"/>
        <v>0.69999999999999929</v>
      </c>
      <c r="R204" s="56"/>
    </row>
    <row r="205" spans="1:18">
      <c r="A205" s="222" t="s">
        <v>141</v>
      </c>
      <c r="B205" s="218">
        <v>500</v>
      </c>
      <c r="C205" s="265" t="s">
        <v>173</v>
      </c>
      <c r="D205" s="67"/>
      <c r="E205" s="129" t="s">
        <v>176</v>
      </c>
      <c r="F205" s="67"/>
      <c r="G205" s="224" t="s">
        <v>201</v>
      </c>
      <c r="H205" s="225" t="s">
        <v>143</v>
      </c>
      <c r="I205" s="220">
        <v>1000</v>
      </c>
      <c r="J205" s="220"/>
      <c r="K205" s="220"/>
      <c r="L205" s="220">
        <f t="shared" si="31"/>
        <v>1000</v>
      </c>
      <c r="M205" s="220"/>
      <c r="N205" s="220">
        <f>+'Status 12-31-08'!Q206</f>
        <v>941.4</v>
      </c>
      <c r="O205" s="220">
        <f t="shared" si="32"/>
        <v>-941.4</v>
      </c>
      <c r="P205" s="220">
        <f>+'Status 12-31-07'!P294</f>
        <v>655.1</v>
      </c>
      <c r="Q205" s="220">
        <f t="shared" si="33"/>
        <v>286.29999999999995</v>
      </c>
      <c r="R205" s="56"/>
    </row>
    <row r="206" spans="1:18">
      <c r="A206" s="222" t="s">
        <v>141</v>
      </c>
      <c r="B206" s="218">
        <v>500</v>
      </c>
      <c r="C206" s="265" t="s">
        <v>174</v>
      </c>
      <c r="D206" s="67"/>
      <c r="E206" s="129" t="s">
        <v>177</v>
      </c>
      <c r="F206" s="67"/>
      <c r="G206" s="224" t="s">
        <v>201</v>
      </c>
      <c r="H206" s="225" t="s">
        <v>143</v>
      </c>
      <c r="I206" s="220">
        <v>300</v>
      </c>
      <c r="J206" s="220"/>
      <c r="K206" s="220"/>
      <c r="L206" s="220">
        <f t="shared" si="31"/>
        <v>300</v>
      </c>
      <c r="M206" s="220"/>
      <c r="N206" s="220">
        <f>+'Status 12-31-08'!Q207</f>
        <v>291.5</v>
      </c>
      <c r="O206" s="220">
        <f t="shared" si="32"/>
        <v>-291.5</v>
      </c>
      <c r="P206" s="220">
        <f>+'Status 12-31-07'!P296</f>
        <v>228.5</v>
      </c>
      <c r="Q206" s="220">
        <f t="shared" si="33"/>
        <v>63</v>
      </c>
      <c r="R206" s="56"/>
    </row>
    <row r="207" spans="1:18">
      <c r="A207" s="222" t="s">
        <v>203</v>
      </c>
      <c r="B207" s="218">
        <v>500</v>
      </c>
      <c r="C207" s="265" t="s">
        <v>238</v>
      </c>
      <c r="D207" s="67"/>
      <c r="E207" s="129" t="s">
        <v>245</v>
      </c>
      <c r="F207" s="67"/>
      <c r="G207" s="224" t="s">
        <v>201</v>
      </c>
      <c r="H207" s="225" t="s">
        <v>202</v>
      </c>
      <c r="I207" s="220">
        <v>2000</v>
      </c>
      <c r="J207" s="220"/>
      <c r="K207" s="220"/>
      <c r="L207" s="220">
        <f t="shared" si="31"/>
        <v>2000</v>
      </c>
      <c r="M207" s="220"/>
      <c r="N207" s="220">
        <f>+'Status 12-31-08'!Q208</f>
        <v>583</v>
      </c>
      <c r="O207" s="220">
        <f t="shared" si="32"/>
        <v>-583</v>
      </c>
      <c r="P207" s="220">
        <f>+'Status 12-31-07'!P298</f>
        <v>98.7</v>
      </c>
      <c r="Q207" s="220">
        <f t="shared" si="33"/>
        <v>484.3</v>
      </c>
      <c r="R207" s="56"/>
    </row>
    <row r="208" spans="1:18">
      <c r="A208" s="222" t="s">
        <v>203</v>
      </c>
      <c r="B208" s="218">
        <v>500</v>
      </c>
      <c r="C208" s="265" t="s">
        <v>239</v>
      </c>
      <c r="D208" s="67"/>
      <c r="E208" s="129" t="s">
        <v>246</v>
      </c>
      <c r="F208" s="67"/>
      <c r="G208" s="224" t="s">
        <v>201</v>
      </c>
      <c r="H208" s="225" t="s">
        <v>202</v>
      </c>
      <c r="I208" s="220">
        <v>1000</v>
      </c>
      <c r="J208" s="220"/>
      <c r="K208" s="220"/>
      <c r="L208" s="220">
        <f t="shared" si="31"/>
        <v>1000</v>
      </c>
      <c r="M208" s="220"/>
      <c r="N208" s="220">
        <f>+'Status 12-31-08'!Q209</f>
        <v>920.3</v>
      </c>
      <c r="O208" s="220">
        <f t="shared" si="32"/>
        <v>-920.3</v>
      </c>
      <c r="P208" s="220">
        <f>+'Status 12-31-07'!P300</f>
        <v>103.8</v>
      </c>
      <c r="Q208" s="220">
        <f t="shared" si="33"/>
        <v>816.5</v>
      </c>
      <c r="R208" s="56"/>
    </row>
    <row r="209" spans="1:18">
      <c r="A209" s="222" t="s">
        <v>203</v>
      </c>
      <c r="B209" s="218">
        <v>500</v>
      </c>
      <c r="C209" s="265" t="s">
        <v>240</v>
      </c>
      <c r="D209" s="67"/>
      <c r="E209" s="129" t="s">
        <v>247</v>
      </c>
      <c r="F209" s="67"/>
      <c r="G209" s="224" t="s">
        <v>201</v>
      </c>
      <c r="H209" s="225" t="s">
        <v>202</v>
      </c>
      <c r="I209" s="220">
        <v>2000</v>
      </c>
      <c r="J209" s="220"/>
      <c r="K209" s="220"/>
      <c r="L209" s="220">
        <f t="shared" si="31"/>
        <v>2000</v>
      </c>
      <c r="M209" s="220"/>
      <c r="N209" s="220">
        <f>+'Status 12-31-08'!Q210</f>
        <v>1255</v>
      </c>
      <c r="O209" s="220">
        <f t="shared" si="32"/>
        <v>-1255</v>
      </c>
      <c r="P209" s="220">
        <f>+'Status 12-31-07'!P302</f>
        <v>804.3</v>
      </c>
      <c r="Q209" s="220">
        <f t="shared" si="33"/>
        <v>450.70000000000005</v>
      </c>
      <c r="R209" s="56"/>
    </row>
    <row r="210" spans="1:18">
      <c r="A210" s="222" t="s">
        <v>263</v>
      </c>
      <c r="B210" s="218">
        <v>500</v>
      </c>
      <c r="C210" s="265" t="s">
        <v>335</v>
      </c>
      <c r="D210" s="200"/>
      <c r="E210" s="201" t="s">
        <v>339</v>
      </c>
      <c r="F210" s="200"/>
      <c r="G210" s="246" t="s">
        <v>295</v>
      </c>
      <c r="H210" s="247" t="s">
        <v>296</v>
      </c>
      <c r="I210" s="248">
        <v>500</v>
      </c>
      <c r="J210" s="220"/>
      <c r="K210" s="220"/>
      <c r="L210" s="220">
        <f t="shared" si="31"/>
        <v>500</v>
      </c>
      <c r="M210" s="220"/>
      <c r="N210" s="220">
        <f>+'Status 12-31-08'!Q211</f>
        <v>0</v>
      </c>
      <c r="O210" s="220">
        <f t="shared" si="32"/>
        <v>0</v>
      </c>
      <c r="P210" s="220"/>
      <c r="Q210" s="220">
        <f t="shared" si="33"/>
        <v>0</v>
      </c>
      <c r="R210" s="56"/>
    </row>
    <row r="211" spans="1:18">
      <c r="A211" s="222" t="s">
        <v>263</v>
      </c>
      <c r="B211" s="218">
        <v>500</v>
      </c>
      <c r="C211" s="265" t="s">
        <v>336</v>
      </c>
      <c r="D211" s="200"/>
      <c r="E211" s="201" t="s">
        <v>340</v>
      </c>
      <c r="F211" s="200"/>
      <c r="G211" s="246" t="s">
        <v>295</v>
      </c>
      <c r="H211" s="247" t="s">
        <v>296</v>
      </c>
      <c r="I211" s="248">
        <v>1000</v>
      </c>
      <c r="J211" s="220"/>
      <c r="K211" s="220"/>
      <c r="L211" s="220">
        <f t="shared" si="31"/>
        <v>1000</v>
      </c>
      <c r="M211" s="220"/>
      <c r="N211" s="220">
        <f>+'Status 12-31-08'!Q212</f>
        <v>0</v>
      </c>
      <c r="O211" s="220">
        <f t="shared" si="32"/>
        <v>0</v>
      </c>
      <c r="P211" s="220"/>
      <c r="Q211" s="220">
        <f t="shared" si="33"/>
        <v>0</v>
      </c>
      <c r="R211" s="56"/>
    </row>
    <row r="212" spans="1:18">
      <c r="A212" s="222" t="s">
        <v>263</v>
      </c>
      <c r="B212" s="218">
        <v>500</v>
      </c>
      <c r="C212" s="265" t="s">
        <v>337</v>
      </c>
      <c r="D212" s="67"/>
      <c r="E212" s="118" t="s">
        <v>341</v>
      </c>
      <c r="F212" s="67"/>
      <c r="G212" s="224" t="s">
        <v>295</v>
      </c>
      <c r="H212" s="225" t="s">
        <v>296</v>
      </c>
      <c r="I212" s="220">
        <v>4000</v>
      </c>
      <c r="J212" s="220"/>
      <c r="K212" s="220"/>
      <c r="L212" s="220">
        <f t="shared" si="31"/>
        <v>4000</v>
      </c>
      <c r="M212" s="220"/>
      <c r="N212" s="220">
        <f>+'Status 12-31-08'!Q213</f>
        <v>64.3</v>
      </c>
      <c r="O212" s="220">
        <f t="shared" si="32"/>
        <v>-64.3</v>
      </c>
      <c r="P212" s="220"/>
      <c r="Q212" s="220">
        <f t="shared" si="33"/>
        <v>64.3</v>
      </c>
      <c r="R212" s="56"/>
    </row>
    <row r="213" spans="1:18">
      <c r="A213" s="222" t="s">
        <v>263</v>
      </c>
      <c r="B213" s="218">
        <v>500</v>
      </c>
      <c r="C213" s="265" t="s">
        <v>338</v>
      </c>
      <c r="D213" s="67"/>
      <c r="E213" s="118" t="s">
        <v>342</v>
      </c>
      <c r="F213" s="67"/>
      <c r="G213" s="224" t="s">
        <v>295</v>
      </c>
      <c r="H213" s="225" t="s">
        <v>296</v>
      </c>
      <c r="I213" s="220">
        <v>1000</v>
      </c>
      <c r="J213" s="220"/>
      <c r="K213" s="220"/>
      <c r="L213" s="220">
        <f t="shared" si="31"/>
        <v>1000</v>
      </c>
      <c r="M213" s="220"/>
      <c r="N213" s="220">
        <f>+'Status 12-31-08'!Q214</f>
        <v>18.3</v>
      </c>
      <c r="O213" s="220">
        <f t="shared" si="32"/>
        <v>-18.3</v>
      </c>
      <c r="P213" s="220"/>
      <c r="Q213" s="220">
        <f t="shared" si="33"/>
        <v>18.3</v>
      </c>
      <c r="R213" s="67">
        <f>SUM(Q202:Q213)</f>
        <v>3625.2000000000007</v>
      </c>
    </row>
    <row r="214" spans="1:18" ht="15.75" thickBot="1">
      <c r="A214" s="222"/>
      <c r="B214" s="218"/>
      <c r="C214" s="218"/>
      <c r="D214" s="226" t="s">
        <v>279</v>
      </c>
      <c r="E214" s="125"/>
      <c r="F214" s="110"/>
      <c r="G214" s="227"/>
      <c r="H214" s="228"/>
      <c r="I214" s="229">
        <f t="shared" ref="I214:Q214" si="34">SUM(I198:I213)</f>
        <v>18300</v>
      </c>
      <c r="J214" s="229">
        <f t="shared" si="34"/>
        <v>0</v>
      </c>
      <c r="K214" s="229">
        <f t="shared" si="34"/>
        <v>-7</v>
      </c>
      <c r="L214" s="229">
        <f t="shared" si="34"/>
        <v>18293</v>
      </c>
      <c r="M214" s="229"/>
      <c r="N214" s="229">
        <f t="shared" si="34"/>
        <v>9048.5999999999985</v>
      </c>
      <c r="O214" s="229">
        <f t="shared" ref="O214" si="35">SUM(O198:O213)</f>
        <v>-9048.5999999999985</v>
      </c>
      <c r="P214" s="229">
        <f t="shared" si="34"/>
        <v>5423.4</v>
      </c>
      <c r="Q214" s="229">
        <f t="shared" si="34"/>
        <v>3625.2000000000007</v>
      </c>
      <c r="R214" s="56"/>
    </row>
    <row r="215" spans="1:18" ht="15.75" thickTop="1">
      <c r="A215" s="222"/>
      <c r="B215" s="218"/>
      <c r="C215" s="218"/>
      <c r="D215" s="67"/>
      <c r="E215" s="118"/>
      <c r="F215" s="67"/>
      <c r="G215" s="224"/>
      <c r="H215" s="225"/>
      <c r="I215" s="220"/>
      <c r="J215" s="220"/>
      <c r="K215" s="220"/>
      <c r="L215" s="220"/>
      <c r="M215" s="220"/>
      <c r="N215" s="220"/>
      <c r="O215" s="220"/>
      <c r="P215" s="220"/>
      <c r="Q215" s="220"/>
      <c r="R215" s="67">
        <f>SUM(N202:N213)-SUM(P202:P213)</f>
        <v>3625.2000000000016</v>
      </c>
    </row>
    <row r="216" spans="1:18">
      <c r="A216" s="217" t="s">
        <v>46</v>
      </c>
      <c r="B216" s="218"/>
      <c r="C216" s="218"/>
      <c r="D216" s="67"/>
      <c r="E216" s="129"/>
      <c r="F216" s="67"/>
      <c r="G216" s="67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56"/>
    </row>
    <row r="217" spans="1:18">
      <c r="A217" s="222" t="s">
        <v>113</v>
      </c>
      <c r="B217" s="218">
        <v>500</v>
      </c>
      <c r="C217" s="266" t="s">
        <v>415</v>
      </c>
      <c r="D217" s="218"/>
      <c r="E217" s="198" t="s">
        <v>137</v>
      </c>
      <c r="F217" s="72"/>
      <c r="G217" s="224" t="s">
        <v>101</v>
      </c>
      <c r="H217" s="225" t="s">
        <v>139</v>
      </c>
      <c r="I217" s="220"/>
      <c r="J217" s="220">
        <f>266.7-15.9</f>
        <v>250.79999999999998</v>
      </c>
      <c r="K217" s="220"/>
      <c r="L217" s="220">
        <f t="shared" ref="L217:L254" si="36">SUM(I217:K217)</f>
        <v>250.79999999999998</v>
      </c>
      <c r="M217" s="220"/>
      <c r="N217" s="220">
        <f>+'Status 12-31-08'!Q219</f>
        <v>182.1</v>
      </c>
      <c r="O217" s="220">
        <f t="shared" ref="O217:O254" si="37">+M217-N217</f>
        <v>-182.1</v>
      </c>
      <c r="P217" s="220">
        <f>+'Status 12-31-07'!P312</f>
        <v>182.1</v>
      </c>
      <c r="Q217" s="220">
        <f t="shared" ref="Q217:Q254" si="38">+N217-P217</f>
        <v>0</v>
      </c>
      <c r="R217" s="56"/>
    </row>
    <row r="218" spans="1:18">
      <c r="A218" s="222" t="s">
        <v>263</v>
      </c>
      <c r="B218" s="218">
        <v>500</v>
      </c>
      <c r="C218" s="266" t="s">
        <v>416</v>
      </c>
      <c r="D218" s="67"/>
      <c r="E218" s="129" t="s">
        <v>289</v>
      </c>
      <c r="F218" s="67"/>
      <c r="G218" s="224" t="s">
        <v>264</v>
      </c>
      <c r="H218" s="225" t="s">
        <v>287</v>
      </c>
      <c r="I218" s="220"/>
      <c r="J218" s="220">
        <v>921.7</v>
      </c>
      <c r="K218" s="220"/>
      <c r="L218" s="220">
        <f t="shared" si="36"/>
        <v>921.7</v>
      </c>
      <c r="M218" s="220"/>
      <c r="N218" s="220">
        <f>+'Status 12-31-08'!Q220</f>
        <v>374.9</v>
      </c>
      <c r="O218" s="220">
        <f t="shared" si="37"/>
        <v>-374.9</v>
      </c>
      <c r="P218" s="220">
        <f>+'Status 12-31-07'!P314</f>
        <v>0</v>
      </c>
      <c r="Q218" s="220">
        <f t="shared" si="38"/>
        <v>374.9</v>
      </c>
      <c r="R218" s="56"/>
    </row>
    <row r="219" spans="1:18">
      <c r="A219" s="267" t="s">
        <v>28</v>
      </c>
      <c r="B219" s="218">
        <v>500</v>
      </c>
      <c r="C219" s="218">
        <v>856</v>
      </c>
      <c r="D219" s="250"/>
      <c r="E219" s="193" t="s">
        <v>65</v>
      </c>
      <c r="F219" s="194"/>
      <c r="G219" s="233" t="s">
        <v>74</v>
      </c>
      <c r="H219" s="234" t="s">
        <v>192</v>
      </c>
      <c r="I219" s="235">
        <v>2000</v>
      </c>
      <c r="J219" s="235">
        <v>100</v>
      </c>
      <c r="K219" s="235">
        <v>-1.5</v>
      </c>
      <c r="L219" s="220">
        <f t="shared" si="36"/>
        <v>2098.5</v>
      </c>
      <c r="M219" s="220"/>
      <c r="N219" s="220">
        <f>+'Status 12-31-08'!Q221</f>
        <v>2098.5</v>
      </c>
      <c r="O219" s="220">
        <f t="shared" si="37"/>
        <v>-2098.5</v>
      </c>
      <c r="P219" s="220">
        <f>+'Status 12-31-07'!P316</f>
        <v>2098.5</v>
      </c>
      <c r="Q219" s="220">
        <f t="shared" si="38"/>
        <v>0</v>
      </c>
      <c r="R219" s="56"/>
    </row>
    <row r="220" spans="1:18">
      <c r="A220" s="267" t="s">
        <v>28</v>
      </c>
      <c r="B220" s="218">
        <v>500</v>
      </c>
      <c r="C220" s="218">
        <v>857</v>
      </c>
      <c r="D220" s="250"/>
      <c r="E220" s="193" t="s">
        <v>76</v>
      </c>
      <c r="F220" s="194"/>
      <c r="G220" s="233" t="s">
        <v>74</v>
      </c>
      <c r="H220" s="234" t="s">
        <v>192</v>
      </c>
      <c r="I220" s="235">
        <v>3250</v>
      </c>
      <c r="J220" s="235">
        <v>-15</v>
      </c>
      <c r="K220" s="235"/>
      <c r="L220" s="220">
        <f t="shared" si="36"/>
        <v>3235</v>
      </c>
      <c r="M220" s="220"/>
      <c r="N220" s="220">
        <f>+'Status 12-31-08'!Q222</f>
        <v>3235</v>
      </c>
      <c r="O220" s="220">
        <f t="shared" si="37"/>
        <v>-3235</v>
      </c>
      <c r="P220" s="220">
        <f>+'Status 12-31-07'!P317</f>
        <v>3235</v>
      </c>
      <c r="Q220" s="220">
        <f t="shared" si="38"/>
        <v>0</v>
      </c>
      <c r="R220" s="56"/>
    </row>
    <row r="221" spans="1:18">
      <c r="A221" s="267" t="s">
        <v>28</v>
      </c>
      <c r="B221" s="218">
        <v>500</v>
      </c>
      <c r="C221" s="218">
        <v>858</v>
      </c>
      <c r="D221" s="250"/>
      <c r="E221" s="197" t="s">
        <v>48</v>
      </c>
      <c r="F221" s="194"/>
      <c r="G221" s="233" t="s">
        <v>74</v>
      </c>
      <c r="H221" s="234" t="s">
        <v>192</v>
      </c>
      <c r="I221" s="235">
        <v>2000</v>
      </c>
      <c r="J221" s="235"/>
      <c r="K221" s="235"/>
      <c r="L221" s="220">
        <f t="shared" si="36"/>
        <v>2000</v>
      </c>
      <c r="M221" s="220"/>
      <c r="N221" s="220">
        <f>+'Status 12-31-08'!Q223</f>
        <v>2000</v>
      </c>
      <c r="O221" s="220">
        <f t="shared" si="37"/>
        <v>-2000</v>
      </c>
      <c r="P221" s="220">
        <f>+'Status 12-31-07'!P318</f>
        <v>2000</v>
      </c>
      <c r="Q221" s="220">
        <f t="shared" si="38"/>
        <v>0</v>
      </c>
      <c r="R221" s="56"/>
    </row>
    <row r="222" spans="1:18">
      <c r="A222" s="267" t="s">
        <v>28</v>
      </c>
      <c r="B222" s="218">
        <v>500</v>
      </c>
      <c r="C222" s="218">
        <v>859</v>
      </c>
      <c r="D222" s="250"/>
      <c r="E222" s="193" t="s">
        <v>66</v>
      </c>
      <c r="F222" s="194"/>
      <c r="G222" s="233" t="s">
        <v>74</v>
      </c>
      <c r="H222" s="234" t="s">
        <v>192</v>
      </c>
      <c r="I222" s="235">
        <v>1500</v>
      </c>
      <c r="J222" s="235"/>
      <c r="K222" s="235"/>
      <c r="L222" s="220">
        <f t="shared" si="36"/>
        <v>1500</v>
      </c>
      <c r="M222" s="220"/>
      <c r="N222" s="220">
        <f>+'Status 12-31-08'!Q224</f>
        <v>1500</v>
      </c>
      <c r="O222" s="220">
        <f t="shared" si="37"/>
        <v>-1500</v>
      </c>
      <c r="P222" s="220">
        <f>+'Status 12-31-07'!P319</f>
        <v>1500</v>
      </c>
      <c r="Q222" s="220">
        <f t="shared" si="38"/>
        <v>0</v>
      </c>
      <c r="R222" s="56"/>
    </row>
    <row r="223" spans="1:18">
      <c r="A223" s="267" t="s">
        <v>28</v>
      </c>
      <c r="B223" s="218">
        <v>500</v>
      </c>
      <c r="C223" s="218">
        <v>860</v>
      </c>
      <c r="D223" s="250"/>
      <c r="E223" s="197" t="s">
        <v>49</v>
      </c>
      <c r="F223" s="194"/>
      <c r="G223" s="233" t="s">
        <v>74</v>
      </c>
      <c r="H223" s="234" t="s">
        <v>194</v>
      </c>
      <c r="I223" s="235"/>
      <c r="J223" s="235">
        <f>63.2+110+37.4</f>
        <v>210.6</v>
      </c>
      <c r="K223" s="235"/>
      <c r="L223" s="220">
        <f t="shared" si="36"/>
        <v>210.6</v>
      </c>
      <c r="M223" s="220"/>
      <c r="N223" s="220">
        <f>+'Status 12-31-08'!Q225</f>
        <v>210.6</v>
      </c>
      <c r="O223" s="220">
        <f t="shared" si="37"/>
        <v>-210.6</v>
      </c>
      <c r="P223" s="220">
        <f>+'Status 12-31-07'!P320</f>
        <v>210.6</v>
      </c>
      <c r="Q223" s="220">
        <f t="shared" si="38"/>
        <v>0</v>
      </c>
      <c r="R223" s="56"/>
    </row>
    <row r="224" spans="1:18">
      <c r="A224" s="268" t="s">
        <v>77</v>
      </c>
      <c r="B224" s="218">
        <v>500</v>
      </c>
      <c r="C224" s="218">
        <v>861</v>
      </c>
      <c r="D224" s="250"/>
      <c r="E224" s="193" t="s">
        <v>91</v>
      </c>
      <c r="F224" s="194"/>
      <c r="G224" s="233" t="s">
        <v>129</v>
      </c>
      <c r="H224" s="234" t="s">
        <v>99</v>
      </c>
      <c r="I224" s="235">
        <v>2000</v>
      </c>
      <c r="J224" s="235"/>
      <c r="K224" s="235"/>
      <c r="L224" s="220">
        <f t="shared" si="36"/>
        <v>2000</v>
      </c>
      <c r="M224" s="220"/>
      <c r="N224" s="220">
        <f>+'Status 12-31-08'!Q226</f>
        <v>2000</v>
      </c>
      <c r="O224" s="220">
        <f t="shared" si="37"/>
        <v>-2000</v>
      </c>
      <c r="P224" s="220">
        <f>+'Status 12-31-07'!P321</f>
        <v>2000</v>
      </c>
      <c r="Q224" s="220">
        <f t="shared" si="38"/>
        <v>0</v>
      </c>
      <c r="R224" s="56"/>
    </row>
    <row r="225" spans="1:18">
      <c r="A225" s="268" t="s">
        <v>77</v>
      </c>
      <c r="B225" s="218">
        <v>500</v>
      </c>
      <c r="C225" s="218">
        <v>862</v>
      </c>
      <c r="D225" s="250"/>
      <c r="E225" s="197" t="s">
        <v>92</v>
      </c>
      <c r="F225" s="194"/>
      <c r="G225" s="233" t="s">
        <v>98</v>
      </c>
      <c r="H225" s="234" t="s">
        <v>81</v>
      </c>
      <c r="I225" s="235">
        <v>2600</v>
      </c>
      <c r="J225" s="235">
        <v>68.8</v>
      </c>
      <c r="K225" s="235">
        <f>-0.6-6.3-0.8</f>
        <v>-7.6999999999999993</v>
      </c>
      <c r="L225" s="220">
        <f t="shared" si="36"/>
        <v>2661.1000000000004</v>
      </c>
      <c r="M225" s="220"/>
      <c r="N225" s="220">
        <f>+'Status 12-31-08'!Q227</f>
        <v>2661.1</v>
      </c>
      <c r="O225" s="220">
        <f t="shared" si="37"/>
        <v>-2661.1</v>
      </c>
      <c r="P225" s="220">
        <f>+'Status 12-31-07'!P322</f>
        <v>2661.1</v>
      </c>
      <c r="Q225" s="220">
        <f t="shared" si="38"/>
        <v>0</v>
      </c>
      <c r="R225" s="56"/>
    </row>
    <row r="226" spans="1:18">
      <c r="A226" s="268" t="s">
        <v>77</v>
      </c>
      <c r="B226" s="218">
        <v>500</v>
      </c>
      <c r="C226" s="218">
        <v>863</v>
      </c>
      <c r="D226" s="250"/>
      <c r="E226" s="197" t="s">
        <v>93</v>
      </c>
      <c r="F226" s="194"/>
      <c r="G226" s="233" t="s">
        <v>101</v>
      </c>
      <c r="H226" s="234" t="s">
        <v>81</v>
      </c>
      <c r="I226" s="235">
        <v>1000</v>
      </c>
      <c r="J226" s="235"/>
      <c r="K226" s="235"/>
      <c r="L226" s="220">
        <f t="shared" si="36"/>
        <v>1000</v>
      </c>
      <c r="M226" s="220"/>
      <c r="N226" s="220">
        <f>+'Status 12-31-08'!Q228</f>
        <v>1000</v>
      </c>
      <c r="O226" s="220">
        <f t="shared" si="37"/>
        <v>-1000</v>
      </c>
      <c r="P226" s="220">
        <f>+'Status 12-31-07'!P323</f>
        <v>1000</v>
      </c>
      <c r="Q226" s="220">
        <f t="shared" si="38"/>
        <v>0</v>
      </c>
      <c r="R226" s="56"/>
    </row>
    <row r="227" spans="1:18">
      <c r="A227" s="268" t="s">
        <v>77</v>
      </c>
      <c r="B227" s="218">
        <v>500</v>
      </c>
      <c r="C227" s="218">
        <v>864</v>
      </c>
      <c r="D227" s="250"/>
      <c r="E227" s="197" t="s">
        <v>94</v>
      </c>
      <c r="F227" s="194"/>
      <c r="G227" s="233" t="s">
        <v>101</v>
      </c>
      <c r="H227" s="234" t="s">
        <v>81</v>
      </c>
      <c r="I227" s="235">
        <v>1500</v>
      </c>
      <c r="J227" s="235">
        <v>-8.8000000000000007</v>
      </c>
      <c r="K227" s="235"/>
      <c r="L227" s="220">
        <f t="shared" si="36"/>
        <v>1491.2</v>
      </c>
      <c r="M227" s="220"/>
      <c r="N227" s="220">
        <f>+'Status 12-31-08'!Q229</f>
        <v>1491.2</v>
      </c>
      <c r="O227" s="220">
        <f t="shared" si="37"/>
        <v>-1491.2</v>
      </c>
      <c r="P227" s="220">
        <f>+'Status 12-31-07'!P324</f>
        <v>1491.2</v>
      </c>
      <c r="Q227" s="220">
        <f t="shared" si="38"/>
        <v>0</v>
      </c>
      <c r="R227" s="56"/>
    </row>
    <row r="228" spans="1:18">
      <c r="A228" s="268" t="s">
        <v>77</v>
      </c>
      <c r="B228" s="218">
        <v>500</v>
      </c>
      <c r="C228" s="218">
        <v>865</v>
      </c>
      <c r="D228" s="250"/>
      <c r="E228" s="197" t="s">
        <v>95</v>
      </c>
      <c r="F228" s="194"/>
      <c r="G228" s="233" t="s">
        <v>98</v>
      </c>
      <c r="H228" s="234" t="s">
        <v>81</v>
      </c>
      <c r="I228" s="235">
        <v>500</v>
      </c>
      <c r="J228" s="235"/>
      <c r="K228" s="235"/>
      <c r="L228" s="220">
        <f t="shared" si="36"/>
        <v>500</v>
      </c>
      <c r="M228" s="220"/>
      <c r="N228" s="220">
        <f>+'Status 12-31-08'!Q230</f>
        <v>500</v>
      </c>
      <c r="O228" s="220">
        <f t="shared" si="37"/>
        <v>-500</v>
      </c>
      <c r="P228" s="220">
        <f>+'Status 12-31-07'!P325</f>
        <v>500</v>
      </c>
      <c r="Q228" s="220">
        <f t="shared" si="38"/>
        <v>0</v>
      </c>
      <c r="R228" s="56"/>
    </row>
    <row r="229" spans="1:18">
      <c r="A229" s="268" t="s">
        <v>77</v>
      </c>
      <c r="B229" s="218">
        <v>500</v>
      </c>
      <c r="C229" s="218">
        <v>866</v>
      </c>
      <c r="D229" s="250"/>
      <c r="E229" s="197" t="s">
        <v>100</v>
      </c>
      <c r="F229" s="194"/>
      <c r="G229" s="233" t="s">
        <v>101</v>
      </c>
      <c r="H229" s="234" t="s">
        <v>102</v>
      </c>
      <c r="I229" s="235"/>
      <c r="J229" s="235">
        <f>21.9+6.7</f>
        <v>28.599999999999998</v>
      </c>
      <c r="K229" s="235"/>
      <c r="L229" s="220">
        <f t="shared" si="36"/>
        <v>28.599999999999998</v>
      </c>
      <c r="M229" s="220"/>
      <c r="N229" s="220">
        <f>+'Status 12-31-08'!Q231</f>
        <v>28.6</v>
      </c>
      <c r="O229" s="220">
        <f t="shared" si="37"/>
        <v>-28.6</v>
      </c>
      <c r="P229" s="220">
        <f>+'Status 12-31-07'!P326</f>
        <v>28.6</v>
      </c>
      <c r="Q229" s="220">
        <f t="shared" si="38"/>
        <v>0</v>
      </c>
      <c r="R229" s="56"/>
    </row>
    <row r="230" spans="1:18">
      <c r="A230" s="268" t="s">
        <v>30</v>
      </c>
      <c r="B230" s="218">
        <v>500</v>
      </c>
      <c r="C230" s="218">
        <v>867</v>
      </c>
      <c r="D230" s="250"/>
      <c r="E230" s="197" t="s">
        <v>111</v>
      </c>
      <c r="F230" s="194"/>
      <c r="G230" s="233" t="s">
        <v>101</v>
      </c>
      <c r="H230" s="234" t="s">
        <v>112</v>
      </c>
      <c r="I230" s="235"/>
      <c r="J230" s="235">
        <f>125-31.5+38-31.1</f>
        <v>100.4</v>
      </c>
      <c r="K230" s="235"/>
      <c r="L230" s="220">
        <f t="shared" si="36"/>
        <v>100.4</v>
      </c>
      <c r="M230" s="220"/>
      <c r="N230" s="220">
        <f>+'Status 12-31-08'!Q232</f>
        <v>100.4</v>
      </c>
      <c r="O230" s="220">
        <f t="shared" si="37"/>
        <v>-100.4</v>
      </c>
      <c r="P230" s="220">
        <f>+'Status 12-31-07'!P327</f>
        <v>100.4</v>
      </c>
      <c r="Q230" s="220">
        <f t="shared" si="38"/>
        <v>0</v>
      </c>
      <c r="R230" s="56"/>
    </row>
    <row r="231" spans="1:18">
      <c r="A231" s="222" t="s">
        <v>141</v>
      </c>
      <c r="B231" s="218">
        <v>500</v>
      </c>
      <c r="C231" s="218">
        <v>868</v>
      </c>
      <c r="D231" s="67"/>
      <c r="E231" s="129" t="s">
        <v>188</v>
      </c>
      <c r="F231" s="67"/>
      <c r="G231" s="224" t="s">
        <v>201</v>
      </c>
      <c r="H231" s="225" t="s">
        <v>143</v>
      </c>
      <c r="I231" s="220">
        <v>500</v>
      </c>
      <c r="J231" s="220"/>
      <c r="K231" s="220"/>
      <c r="L231" s="220">
        <f t="shared" si="36"/>
        <v>500</v>
      </c>
      <c r="M231" s="220"/>
      <c r="N231" s="220">
        <f>+'Status 12-31-08'!Q233</f>
        <v>479.7</v>
      </c>
      <c r="O231" s="220">
        <f t="shared" si="37"/>
        <v>-479.7</v>
      </c>
      <c r="P231" s="220">
        <f>+'Status 12-31-07'!P329</f>
        <v>318.89999999999998</v>
      </c>
      <c r="Q231" s="220">
        <f t="shared" si="38"/>
        <v>160.80000000000001</v>
      </c>
      <c r="R231" s="56"/>
    </row>
    <row r="232" spans="1:18">
      <c r="A232" s="222" t="s">
        <v>141</v>
      </c>
      <c r="B232" s="218">
        <v>500</v>
      </c>
      <c r="C232" s="218">
        <v>869</v>
      </c>
      <c r="D232" s="67"/>
      <c r="E232" s="129" t="s">
        <v>189</v>
      </c>
      <c r="F232" s="67"/>
      <c r="G232" s="224" t="s">
        <v>201</v>
      </c>
      <c r="H232" s="225" t="s">
        <v>143</v>
      </c>
      <c r="I232" s="220">
        <v>2000</v>
      </c>
      <c r="J232" s="220"/>
      <c r="K232" s="220"/>
      <c r="L232" s="220">
        <f t="shared" si="36"/>
        <v>2000</v>
      </c>
      <c r="M232" s="220"/>
      <c r="N232" s="220">
        <f>+'Status 12-31-08'!Q234</f>
        <v>1957.5</v>
      </c>
      <c r="O232" s="220">
        <f t="shared" si="37"/>
        <v>-1957.5</v>
      </c>
      <c r="P232" s="220">
        <f>+'Status 12-31-07'!P331</f>
        <v>1895.3</v>
      </c>
      <c r="Q232" s="220">
        <f t="shared" si="38"/>
        <v>62.200000000000045</v>
      </c>
      <c r="R232" s="56"/>
    </row>
    <row r="233" spans="1:18">
      <c r="A233" s="222" t="s">
        <v>141</v>
      </c>
      <c r="B233" s="218">
        <v>500</v>
      </c>
      <c r="C233" s="218">
        <v>870</v>
      </c>
      <c r="D233" s="67"/>
      <c r="E233" s="129" t="s">
        <v>190</v>
      </c>
      <c r="F233" s="67"/>
      <c r="G233" s="224" t="s">
        <v>201</v>
      </c>
      <c r="H233" s="225" t="s">
        <v>143</v>
      </c>
      <c r="I233" s="220">
        <v>300</v>
      </c>
      <c r="J233" s="220"/>
      <c r="K233" s="220"/>
      <c r="L233" s="220">
        <f t="shared" si="36"/>
        <v>300</v>
      </c>
      <c r="M233" s="220"/>
      <c r="N233" s="220">
        <f>+'Status 12-31-08'!Q235</f>
        <v>2.9</v>
      </c>
      <c r="O233" s="220">
        <f t="shared" si="37"/>
        <v>-2.9</v>
      </c>
      <c r="P233" s="220">
        <f>+'Status 12-31-07'!P333</f>
        <v>0</v>
      </c>
      <c r="Q233" s="220">
        <f t="shared" si="38"/>
        <v>2.9</v>
      </c>
      <c r="R233" s="56"/>
    </row>
    <row r="234" spans="1:18">
      <c r="A234" s="222" t="s">
        <v>203</v>
      </c>
      <c r="B234" s="218">
        <v>500</v>
      </c>
      <c r="C234" s="218">
        <v>871</v>
      </c>
      <c r="D234" s="67"/>
      <c r="E234" s="129" t="s">
        <v>250</v>
      </c>
      <c r="F234" s="67"/>
      <c r="G234" s="224" t="s">
        <v>201</v>
      </c>
      <c r="H234" s="225" t="s">
        <v>202</v>
      </c>
      <c r="I234" s="220">
        <v>2000</v>
      </c>
      <c r="J234" s="220"/>
      <c r="K234" s="220"/>
      <c r="L234" s="220">
        <f t="shared" si="36"/>
        <v>2000</v>
      </c>
      <c r="M234" s="220"/>
      <c r="N234" s="220">
        <f>+'Status 12-31-08'!Q236</f>
        <v>1309.0999999999999</v>
      </c>
      <c r="O234" s="220">
        <f t="shared" si="37"/>
        <v>-1309.0999999999999</v>
      </c>
      <c r="P234" s="220">
        <f>+'Status 12-31-07'!P335</f>
        <v>629.5</v>
      </c>
      <c r="Q234" s="220">
        <f t="shared" si="38"/>
        <v>679.59999999999991</v>
      </c>
      <c r="R234" s="56"/>
    </row>
    <row r="235" spans="1:18">
      <c r="A235" s="222" t="s">
        <v>203</v>
      </c>
      <c r="B235" s="218">
        <v>500</v>
      </c>
      <c r="C235" s="218">
        <v>872</v>
      </c>
      <c r="D235" s="67"/>
      <c r="E235" s="129" t="s">
        <v>251</v>
      </c>
      <c r="F235" s="67"/>
      <c r="G235" s="224" t="s">
        <v>201</v>
      </c>
      <c r="H235" s="225" t="s">
        <v>202</v>
      </c>
      <c r="I235" s="220">
        <v>500</v>
      </c>
      <c r="J235" s="220"/>
      <c r="K235" s="220"/>
      <c r="L235" s="220">
        <f t="shared" si="36"/>
        <v>500</v>
      </c>
      <c r="M235" s="220"/>
      <c r="N235" s="220">
        <f>+'Status 12-31-08'!Q237</f>
        <v>150</v>
      </c>
      <c r="O235" s="220">
        <f t="shared" si="37"/>
        <v>-150</v>
      </c>
      <c r="P235" s="220">
        <f>+'Status 12-31-07'!P337</f>
        <v>100</v>
      </c>
      <c r="Q235" s="220">
        <f t="shared" si="38"/>
        <v>50</v>
      </c>
      <c r="R235" s="56"/>
    </row>
    <row r="236" spans="1:18">
      <c r="A236" s="222" t="s">
        <v>141</v>
      </c>
      <c r="B236" s="218">
        <v>500</v>
      </c>
      <c r="C236" s="218">
        <v>873</v>
      </c>
      <c r="D236" s="67"/>
      <c r="E236" s="129" t="s">
        <v>255</v>
      </c>
      <c r="F236" s="67"/>
      <c r="G236" s="224" t="s">
        <v>201</v>
      </c>
      <c r="H236" s="225" t="s">
        <v>254</v>
      </c>
      <c r="I236" s="220"/>
      <c r="J236" s="220">
        <f>75+10+175</f>
        <v>260</v>
      </c>
      <c r="K236" s="220"/>
      <c r="L236" s="220">
        <f t="shared" si="36"/>
        <v>260</v>
      </c>
      <c r="M236" s="220"/>
      <c r="N236" s="220">
        <f>+'Status 12-31-08'!Q238</f>
        <v>175.2</v>
      </c>
      <c r="O236" s="220">
        <f t="shared" si="37"/>
        <v>-175.2</v>
      </c>
      <c r="P236" s="220">
        <f>+'Status 12-31-07'!P339</f>
        <v>80.900000000000006</v>
      </c>
      <c r="Q236" s="220">
        <f t="shared" si="38"/>
        <v>94.299999999999983</v>
      </c>
      <c r="R236" s="56"/>
    </row>
    <row r="237" spans="1:18">
      <c r="A237" s="222" t="s">
        <v>263</v>
      </c>
      <c r="B237" s="218">
        <v>500</v>
      </c>
      <c r="C237" s="218">
        <v>874</v>
      </c>
      <c r="D237" s="67"/>
      <c r="E237" s="129" t="s">
        <v>266</v>
      </c>
      <c r="F237" s="67"/>
      <c r="G237" s="224" t="s">
        <v>264</v>
      </c>
      <c r="H237" s="225" t="s">
        <v>285</v>
      </c>
      <c r="I237" s="220">
        <v>4200</v>
      </c>
      <c r="J237" s="220"/>
      <c r="K237" s="220"/>
      <c r="L237" s="220">
        <f t="shared" si="36"/>
        <v>4200</v>
      </c>
      <c r="M237" s="220"/>
      <c r="N237" s="220">
        <f>+'Status 12-31-08'!Q239</f>
        <v>945.9</v>
      </c>
      <c r="O237" s="220">
        <f t="shared" si="37"/>
        <v>-945.9</v>
      </c>
      <c r="P237" s="220">
        <f>+'Status 12-31-07'!P341</f>
        <v>80.5</v>
      </c>
      <c r="Q237" s="220">
        <f t="shared" si="38"/>
        <v>865.4</v>
      </c>
      <c r="R237" s="56"/>
    </row>
    <row r="238" spans="1:18">
      <c r="A238" s="222" t="s">
        <v>263</v>
      </c>
      <c r="B238" s="218">
        <v>500</v>
      </c>
      <c r="C238" s="218">
        <v>875</v>
      </c>
      <c r="D238" s="67"/>
      <c r="E238" s="118" t="s">
        <v>343</v>
      </c>
      <c r="F238" s="67"/>
      <c r="G238" s="224" t="s">
        <v>295</v>
      </c>
      <c r="H238" s="225" t="s">
        <v>296</v>
      </c>
      <c r="I238" s="220">
        <v>1000</v>
      </c>
      <c r="J238" s="220"/>
      <c r="K238" s="220"/>
      <c r="L238" s="220">
        <f t="shared" si="36"/>
        <v>1000</v>
      </c>
      <c r="M238" s="220"/>
      <c r="N238" s="220">
        <f>+'Status 12-31-08'!Q240</f>
        <v>9.4</v>
      </c>
      <c r="O238" s="220">
        <f t="shared" si="37"/>
        <v>-9.4</v>
      </c>
      <c r="P238" s="220"/>
      <c r="Q238" s="220">
        <f t="shared" si="38"/>
        <v>9.4</v>
      </c>
      <c r="R238" s="67">
        <f>SUM(Q217:Q238)</f>
        <v>2299.5</v>
      </c>
    </row>
    <row r="239" spans="1:18">
      <c r="A239" s="222"/>
      <c r="B239" s="218"/>
      <c r="C239" s="218"/>
      <c r="D239" s="67"/>
      <c r="E239" s="129"/>
      <c r="F239" s="67"/>
      <c r="G239" s="224"/>
      <c r="H239" s="225"/>
      <c r="I239" s="220"/>
      <c r="J239" s="220"/>
      <c r="K239" s="220"/>
      <c r="L239" s="220">
        <f t="shared" si="36"/>
        <v>0</v>
      </c>
      <c r="M239" s="220"/>
      <c r="N239" s="220">
        <f>+'Status 12-31-08'!Q241</f>
        <v>0</v>
      </c>
      <c r="O239" s="220">
        <f t="shared" si="37"/>
        <v>0</v>
      </c>
      <c r="P239" s="220"/>
      <c r="Q239" s="220">
        <f t="shared" si="38"/>
        <v>0</v>
      </c>
      <c r="R239" s="67">
        <f>SUM(N217:N238)-SUM(P217:P238)</f>
        <v>2299.5000000000036</v>
      </c>
    </row>
    <row r="240" spans="1:18">
      <c r="A240" s="269" t="s">
        <v>280</v>
      </c>
      <c r="B240" s="218"/>
      <c r="C240" s="218"/>
      <c r="D240" s="67"/>
      <c r="E240" s="129"/>
      <c r="F240" s="67"/>
      <c r="G240" s="67"/>
      <c r="H240" s="220"/>
      <c r="I240" s="220"/>
      <c r="J240" s="220"/>
      <c r="K240" s="220"/>
      <c r="L240" s="220">
        <f t="shared" si="36"/>
        <v>0</v>
      </c>
      <c r="M240" s="220"/>
      <c r="N240" s="220">
        <f>+'Status 12-31-08'!Q242</f>
        <v>0</v>
      </c>
      <c r="O240" s="220">
        <f t="shared" si="37"/>
        <v>0</v>
      </c>
      <c r="P240" s="220"/>
      <c r="Q240" s="220">
        <f t="shared" si="38"/>
        <v>0</v>
      </c>
    </row>
    <row r="241" spans="1:18">
      <c r="A241" s="267" t="s">
        <v>28</v>
      </c>
      <c r="B241" s="218">
        <v>500</v>
      </c>
      <c r="C241" s="218">
        <v>930</v>
      </c>
      <c r="D241" s="250"/>
      <c r="E241" s="196" t="s">
        <v>67</v>
      </c>
      <c r="F241" s="194"/>
      <c r="G241" s="233" t="s">
        <v>74</v>
      </c>
      <c r="H241" s="234" t="s">
        <v>29</v>
      </c>
      <c r="I241" s="235">
        <v>500</v>
      </c>
      <c r="J241" s="235"/>
      <c r="K241" s="235"/>
      <c r="L241" s="220">
        <f t="shared" si="36"/>
        <v>500</v>
      </c>
      <c r="M241" s="220"/>
      <c r="N241" s="220">
        <f>+'Status 12-31-08'!Q243</f>
        <v>500</v>
      </c>
      <c r="O241" s="220">
        <f t="shared" si="37"/>
        <v>-500</v>
      </c>
      <c r="P241" s="220">
        <f>+'Status 12-31-07'!P344</f>
        <v>500</v>
      </c>
      <c r="Q241" s="220">
        <f t="shared" si="38"/>
        <v>0</v>
      </c>
      <c r="R241" s="56"/>
    </row>
    <row r="242" spans="1:18">
      <c r="A242" s="267" t="s">
        <v>28</v>
      </c>
      <c r="B242" s="218">
        <v>500</v>
      </c>
      <c r="C242" s="218">
        <v>931</v>
      </c>
      <c r="D242" s="250"/>
      <c r="E242" s="193" t="s">
        <v>68</v>
      </c>
      <c r="F242" s="194"/>
      <c r="G242" s="233" t="s">
        <v>74</v>
      </c>
      <c r="H242" s="234" t="s">
        <v>192</v>
      </c>
      <c r="I242" s="235">
        <v>5600</v>
      </c>
      <c r="J242" s="235"/>
      <c r="K242" s="235"/>
      <c r="L242" s="220">
        <f t="shared" si="36"/>
        <v>5600</v>
      </c>
      <c r="M242" s="220"/>
      <c r="N242" s="220">
        <f>+'Status 12-31-08'!Q244</f>
        <v>5600</v>
      </c>
      <c r="O242" s="220">
        <f t="shared" si="37"/>
        <v>-5600</v>
      </c>
      <c r="P242" s="220">
        <f>+'Status 12-31-07'!P345</f>
        <v>5600</v>
      </c>
      <c r="Q242" s="220">
        <f t="shared" si="38"/>
        <v>0</v>
      </c>
      <c r="R242" s="56"/>
    </row>
    <row r="243" spans="1:18">
      <c r="A243" s="267" t="s">
        <v>28</v>
      </c>
      <c r="B243" s="218">
        <v>500</v>
      </c>
      <c r="C243" s="218">
        <v>932</v>
      </c>
      <c r="D243" s="250"/>
      <c r="E243" s="193" t="s">
        <v>69</v>
      </c>
      <c r="F243" s="194"/>
      <c r="G243" s="233" t="s">
        <v>74</v>
      </c>
      <c r="H243" s="234" t="s">
        <v>192</v>
      </c>
      <c r="I243" s="235">
        <v>16000</v>
      </c>
      <c r="J243" s="235"/>
      <c r="K243" s="237"/>
      <c r="L243" s="220">
        <f t="shared" si="36"/>
        <v>16000</v>
      </c>
      <c r="M243" s="220"/>
      <c r="N243" s="220">
        <f>+'Status 12-31-08'!Q245</f>
        <v>16000</v>
      </c>
      <c r="O243" s="220">
        <f t="shared" si="37"/>
        <v>-16000</v>
      </c>
      <c r="P243" s="220">
        <f>+'Status 12-31-07'!P346</f>
        <v>16000</v>
      </c>
      <c r="Q243" s="220">
        <f t="shared" si="38"/>
        <v>0</v>
      </c>
      <c r="R243" s="67"/>
    </row>
    <row r="244" spans="1:18">
      <c r="A244" s="267" t="s">
        <v>28</v>
      </c>
      <c r="B244" s="218">
        <v>500</v>
      </c>
      <c r="C244" s="218">
        <v>933</v>
      </c>
      <c r="D244" s="250"/>
      <c r="E244" s="193" t="s">
        <v>70</v>
      </c>
      <c r="F244" s="194"/>
      <c r="G244" s="233" t="s">
        <v>74</v>
      </c>
      <c r="H244" s="234" t="s">
        <v>192</v>
      </c>
      <c r="I244" s="235">
        <v>3000</v>
      </c>
      <c r="J244" s="235"/>
      <c r="K244" s="237">
        <v>-24.5</v>
      </c>
      <c r="L244" s="220">
        <f t="shared" si="36"/>
        <v>2975.5</v>
      </c>
      <c r="M244" s="220"/>
      <c r="N244" s="220">
        <f>+'Status 12-31-08'!Q246</f>
        <v>2975.5</v>
      </c>
      <c r="O244" s="220">
        <f t="shared" si="37"/>
        <v>-2975.5</v>
      </c>
      <c r="P244" s="220">
        <f>+'Status 12-31-07'!P347</f>
        <v>2975.5</v>
      </c>
      <c r="Q244" s="220">
        <f t="shared" si="38"/>
        <v>0</v>
      </c>
      <c r="R244" s="56"/>
    </row>
    <row r="245" spans="1:18">
      <c r="A245" s="268" t="s">
        <v>77</v>
      </c>
      <c r="B245" s="218">
        <v>500</v>
      </c>
      <c r="C245" s="218">
        <v>934</v>
      </c>
      <c r="D245" s="250"/>
      <c r="E245" s="193" t="s">
        <v>96</v>
      </c>
      <c r="F245" s="194"/>
      <c r="G245" s="233" t="s">
        <v>101</v>
      </c>
      <c r="H245" s="234" t="s">
        <v>81</v>
      </c>
      <c r="I245" s="235">
        <v>6000</v>
      </c>
      <c r="J245" s="235"/>
      <c r="K245" s="235">
        <v>-11.7</v>
      </c>
      <c r="L245" s="220">
        <f t="shared" si="36"/>
        <v>5988.3</v>
      </c>
      <c r="M245" s="220"/>
      <c r="N245" s="220">
        <f>+'Status 12-31-08'!Q247</f>
        <v>5988.3</v>
      </c>
      <c r="O245" s="220">
        <f t="shared" si="37"/>
        <v>-5988.3</v>
      </c>
      <c r="P245" s="220">
        <f>+'Status 12-31-07'!P348</f>
        <v>5988.3</v>
      </c>
      <c r="Q245" s="220">
        <f t="shared" si="38"/>
        <v>0</v>
      </c>
      <c r="R245" s="56"/>
    </row>
    <row r="246" spans="1:18">
      <c r="A246" s="222" t="s">
        <v>113</v>
      </c>
      <c r="B246" s="218">
        <v>500</v>
      </c>
      <c r="C246" s="218">
        <v>935</v>
      </c>
      <c r="D246" s="194"/>
      <c r="E246" s="197" t="s">
        <v>126</v>
      </c>
      <c r="F246" s="194"/>
      <c r="G246" s="233" t="s">
        <v>130</v>
      </c>
      <c r="H246" s="242" t="s">
        <v>117</v>
      </c>
      <c r="I246" s="235">
        <v>2700</v>
      </c>
      <c r="J246" s="235"/>
      <c r="K246" s="237"/>
      <c r="L246" s="220">
        <f t="shared" si="36"/>
        <v>2700</v>
      </c>
      <c r="M246" s="220"/>
      <c r="N246" s="220">
        <f>+'Status 12-31-08'!Q248</f>
        <v>2700</v>
      </c>
      <c r="O246" s="220">
        <f t="shared" si="37"/>
        <v>-2700</v>
      </c>
      <c r="P246" s="220">
        <f>+'Status 12-31-07'!P349</f>
        <v>2700</v>
      </c>
      <c r="Q246" s="220">
        <f t="shared" si="38"/>
        <v>0</v>
      </c>
      <c r="R246" s="56"/>
    </row>
    <row r="247" spans="1:18">
      <c r="A247" s="222" t="s">
        <v>141</v>
      </c>
      <c r="B247" s="218">
        <v>500</v>
      </c>
      <c r="C247" s="218">
        <v>936</v>
      </c>
      <c r="D247" s="67"/>
      <c r="E247" s="129" t="s">
        <v>191</v>
      </c>
      <c r="F247" s="67"/>
      <c r="G247" s="224" t="s">
        <v>201</v>
      </c>
      <c r="H247" s="225" t="s">
        <v>143</v>
      </c>
      <c r="I247" s="220">
        <v>1000</v>
      </c>
      <c r="J247" s="220"/>
      <c r="K247" s="253"/>
      <c r="L247" s="220">
        <f t="shared" si="36"/>
        <v>1000</v>
      </c>
      <c r="M247" s="220"/>
      <c r="N247" s="220">
        <f>+'Status 12-31-08'!Q249</f>
        <v>1000</v>
      </c>
      <c r="O247" s="220">
        <f t="shared" si="37"/>
        <v>-1000</v>
      </c>
      <c r="P247" s="220">
        <f>+'Status 12-31-07'!P351</f>
        <v>791.6</v>
      </c>
      <c r="Q247" s="220">
        <f t="shared" si="38"/>
        <v>208.39999999999998</v>
      </c>
      <c r="R247" s="56"/>
    </row>
    <row r="248" spans="1:18">
      <c r="A248" s="222" t="s">
        <v>203</v>
      </c>
      <c r="B248" s="218">
        <v>500</v>
      </c>
      <c r="C248" s="218">
        <v>937</v>
      </c>
      <c r="D248" s="218"/>
      <c r="E248" s="129" t="s">
        <v>252</v>
      </c>
      <c r="F248" s="67"/>
      <c r="G248" s="224" t="s">
        <v>201</v>
      </c>
      <c r="H248" s="225" t="s">
        <v>202</v>
      </c>
      <c r="I248" s="220">
        <v>2000</v>
      </c>
      <c r="J248" s="220"/>
      <c r="K248" s="253"/>
      <c r="L248" s="220">
        <f t="shared" si="36"/>
        <v>2000</v>
      </c>
      <c r="M248" s="220"/>
      <c r="N248" s="220">
        <f>+'Status 12-31-08'!Q250</f>
        <v>1956.3</v>
      </c>
      <c r="O248" s="220">
        <f t="shared" si="37"/>
        <v>-1956.3</v>
      </c>
      <c r="P248" s="220">
        <f>+'Status 12-31-07'!P353</f>
        <v>1006</v>
      </c>
      <c r="Q248" s="220">
        <f t="shared" si="38"/>
        <v>950.3</v>
      </c>
      <c r="R248" s="56"/>
    </row>
    <row r="249" spans="1:18">
      <c r="A249" s="222" t="s">
        <v>203</v>
      </c>
      <c r="B249" s="218">
        <v>500</v>
      </c>
      <c r="C249" s="218">
        <v>938</v>
      </c>
      <c r="D249" s="218"/>
      <c r="E249" s="167" t="s">
        <v>253</v>
      </c>
      <c r="F249" s="67"/>
      <c r="G249" s="224" t="s">
        <v>201</v>
      </c>
      <c r="H249" s="225" t="s">
        <v>202</v>
      </c>
      <c r="I249" s="220">
        <v>2000</v>
      </c>
      <c r="J249" s="220"/>
      <c r="K249" s="220"/>
      <c r="L249" s="220">
        <f t="shared" si="36"/>
        <v>2000</v>
      </c>
      <c r="M249" s="220"/>
      <c r="N249" s="220">
        <f>+'Status 12-31-08'!Q251</f>
        <v>1966.4</v>
      </c>
      <c r="O249" s="220">
        <f t="shared" si="37"/>
        <v>-1966.4</v>
      </c>
      <c r="P249" s="220">
        <f>+'Status 12-31-07'!P355</f>
        <v>289.39999999999998</v>
      </c>
      <c r="Q249" s="220">
        <f t="shared" si="38"/>
        <v>1677</v>
      </c>
      <c r="R249" s="56"/>
    </row>
    <row r="250" spans="1:18">
      <c r="A250" s="222" t="s">
        <v>263</v>
      </c>
      <c r="B250" s="218">
        <v>500</v>
      </c>
      <c r="C250" s="218">
        <v>939</v>
      </c>
      <c r="D250" s="252"/>
      <c r="E250" s="199" t="s">
        <v>344</v>
      </c>
      <c r="F250" s="200"/>
      <c r="G250" s="246" t="s">
        <v>295</v>
      </c>
      <c r="H250" s="247" t="s">
        <v>296</v>
      </c>
      <c r="I250" s="270">
        <v>175</v>
      </c>
      <c r="J250" s="220"/>
      <c r="K250" s="220"/>
      <c r="L250" s="220">
        <f t="shared" si="36"/>
        <v>175</v>
      </c>
      <c r="M250" s="220"/>
      <c r="N250" s="220">
        <f>+'Status 12-31-08'!Q252</f>
        <v>0</v>
      </c>
      <c r="O250" s="220">
        <f t="shared" si="37"/>
        <v>0</v>
      </c>
      <c r="P250" s="220"/>
      <c r="Q250" s="220">
        <f t="shared" si="38"/>
        <v>0</v>
      </c>
      <c r="R250" s="56"/>
    </row>
    <row r="251" spans="1:18">
      <c r="A251" s="222" t="s">
        <v>263</v>
      </c>
      <c r="B251" s="218">
        <v>500</v>
      </c>
      <c r="C251" s="218">
        <v>940</v>
      </c>
      <c r="D251" s="252"/>
      <c r="E251" s="199" t="s">
        <v>350</v>
      </c>
      <c r="F251" s="200"/>
      <c r="G251" s="246" t="s">
        <v>295</v>
      </c>
      <c r="H251" s="247" t="s">
        <v>296</v>
      </c>
      <c r="I251" s="270">
        <v>492</v>
      </c>
      <c r="J251" s="220"/>
      <c r="K251" s="220"/>
      <c r="L251" s="220">
        <f t="shared" si="36"/>
        <v>492</v>
      </c>
      <c r="M251" s="220"/>
      <c r="N251" s="220">
        <f>+'Status 12-31-08'!Q253</f>
        <v>0</v>
      </c>
      <c r="O251" s="220">
        <f t="shared" si="37"/>
        <v>0</v>
      </c>
      <c r="P251" s="220"/>
      <c r="Q251" s="220">
        <f t="shared" si="38"/>
        <v>0</v>
      </c>
      <c r="R251" s="56"/>
    </row>
    <row r="252" spans="1:18">
      <c r="A252" s="222" t="s">
        <v>263</v>
      </c>
      <c r="B252" s="218">
        <v>500</v>
      </c>
      <c r="C252" s="218">
        <v>941</v>
      </c>
      <c r="D252" s="218"/>
      <c r="E252" s="118" t="s">
        <v>351</v>
      </c>
      <c r="F252" s="67"/>
      <c r="G252" s="224" t="s">
        <v>295</v>
      </c>
      <c r="H252" s="225" t="s">
        <v>296</v>
      </c>
      <c r="I252" s="220">
        <v>500</v>
      </c>
      <c r="J252" s="220"/>
      <c r="K252" s="220"/>
      <c r="L252" s="220">
        <f t="shared" si="36"/>
        <v>500</v>
      </c>
      <c r="M252" s="220"/>
      <c r="N252" s="220">
        <f>+'Status 12-31-08'!Q254</f>
        <v>500</v>
      </c>
      <c r="O252" s="220">
        <f t="shared" si="37"/>
        <v>-500</v>
      </c>
      <c r="P252" s="220"/>
      <c r="Q252" s="220">
        <f t="shared" si="38"/>
        <v>500</v>
      </c>
      <c r="R252" s="67">
        <f>SUM(Q247:Q252)</f>
        <v>3335.7</v>
      </c>
    </row>
    <row r="253" spans="1:18">
      <c r="A253" s="222" t="s">
        <v>263</v>
      </c>
      <c r="B253" s="218">
        <v>500</v>
      </c>
      <c r="C253" s="218">
        <v>942</v>
      </c>
      <c r="D253" s="252"/>
      <c r="E253" s="201" t="s">
        <v>352</v>
      </c>
      <c r="F253" s="200"/>
      <c r="G253" s="246" t="s">
        <v>295</v>
      </c>
      <c r="H253" s="247" t="s">
        <v>296</v>
      </c>
      <c r="I253" s="270">
        <v>129</v>
      </c>
      <c r="J253" s="220"/>
      <c r="K253" s="220"/>
      <c r="L253" s="220">
        <f t="shared" si="36"/>
        <v>129</v>
      </c>
      <c r="M253" s="220"/>
      <c r="N253" s="220">
        <f>+'Status 12-31-08'!Q255</f>
        <v>0</v>
      </c>
      <c r="O253" s="220">
        <f t="shared" si="37"/>
        <v>0</v>
      </c>
      <c r="P253" s="220"/>
      <c r="Q253" s="220">
        <f t="shared" si="38"/>
        <v>0</v>
      </c>
      <c r="R253" s="56"/>
    </row>
    <row r="254" spans="1:18">
      <c r="A254" s="222" t="s">
        <v>263</v>
      </c>
      <c r="B254" s="218">
        <v>500</v>
      </c>
      <c r="C254" s="218">
        <v>943</v>
      </c>
      <c r="D254" s="252"/>
      <c r="E254" s="201" t="s">
        <v>353</v>
      </c>
      <c r="F254" s="200"/>
      <c r="G254" s="246" t="s">
        <v>295</v>
      </c>
      <c r="H254" s="247" t="s">
        <v>296</v>
      </c>
      <c r="I254" s="270">
        <v>500</v>
      </c>
      <c r="J254" s="220"/>
      <c r="K254" s="220"/>
      <c r="L254" s="220">
        <f t="shared" si="36"/>
        <v>500</v>
      </c>
      <c r="M254" s="220"/>
      <c r="N254" s="220">
        <f>+'Status 12-31-08'!Q256</f>
        <v>0</v>
      </c>
      <c r="O254" s="220">
        <f t="shared" si="37"/>
        <v>0</v>
      </c>
      <c r="P254" s="220"/>
      <c r="Q254" s="220">
        <f t="shared" si="38"/>
        <v>0</v>
      </c>
      <c r="R254" s="67">
        <f>SUM(N241:N252)-SUM(P241:P252)</f>
        <v>3335.7000000000044</v>
      </c>
    </row>
    <row r="255" spans="1:18" ht="15.75" thickBot="1">
      <c r="A255" s="222"/>
      <c r="B255" s="218"/>
      <c r="C255" s="218"/>
      <c r="D255" s="226" t="s">
        <v>281</v>
      </c>
      <c r="E255" s="125"/>
      <c r="F255" s="110"/>
      <c r="G255" s="227"/>
      <c r="H255" s="228"/>
      <c r="I255" s="229">
        <f t="shared" ref="I255:Q255" si="39">SUM(I216:I254)</f>
        <v>67446</v>
      </c>
      <c r="J255" s="229">
        <f t="shared" si="39"/>
        <v>1917.1</v>
      </c>
      <c r="K255" s="229">
        <f t="shared" si="39"/>
        <v>-45.400000000000006</v>
      </c>
      <c r="L255" s="229">
        <f t="shared" si="39"/>
        <v>69317.700000000012</v>
      </c>
      <c r="M255" s="229"/>
      <c r="N255" s="229">
        <f t="shared" si="39"/>
        <v>61598.600000000013</v>
      </c>
      <c r="O255" s="229">
        <f t="shared" ref="O255" si="40">SUM(O216:O254)</f>
        <v>-61598.600000000013</v>
      </c>
      <c r="P255" s="229">
        <f t="shared" si="39"/>
        <v>55963.400000000009</v>
      </c>
      <c r="Q255" s="229">
        <f t="shared" si="39"/>
        <v>5635.2</v>
      </c>
      <c r="R255" s="56"/>
    </row>
    <row r="256" spans="1:18" ht="15.75" thickTop="1">
      <c r="A256" s="222"/>
      <c r="B256" s="218"/>
      <c r="C256" s="218"/>
      <c r="D256" s="218"/>
      <c r="E256" s="167"/>
      <c r="F256" s="67"/>
      <c r="G256" s="224"/>
      <c r="H256" s="225"/>
      <c r="I256" s="220"/>
      <c r="J256" s="220"/>
      <c r="K256" s="220"/>
      <c r="L256" s="220"/>
      <c r="M256" s="220"/>
      <c r="N256" s="220"/>
      <c r="O256" s="220"/>
      <c r="P256" s="220"/>
      <c r="Q256" s="220"/>
      <c r="R256" s="56"/>
    </row>
    <row r="257" spans="1:18">
      <c r="A257" s="268"/>
      <c r="B257" s="218"/>
      <c r="C257" s="218"/>
      <c r="D257" s="218"/>
      <c r="E257" s="195"/>
      <c r="F257" s="67"/>
      <c r="G257" s="224"/>
      <c r="H257" s="236"/>
      <c r="I257" s="220"/>
      <c r="J257" s="220"/>
      <c r="K257" s="220"/>
      <c r="L257" s="220"/>
      <c r="M257" s="220"/>
      <c r="N257" s="220"/>
      <c r="O257" s="220"/>
      <c r="P257" s="220"/>
      <c r="Q257" s="220"/>
      <c r="R257" s="67"/>
    </row>
    <row r="258" spans="1:18">
      <c r="A258" s="271"/>
      <c r="B258" s="272">
        <v>500</v>
      </c>
      <c r="C258" s="273"/>
      <c r="D258" s="273"/>
      <c r="E258" s="274" t="s">
        <v>51</v>
      </c>
      <c r="F258" s="90"/>
      <c r="G258" s="90"/>
      <c r="H258" s="262"/>
      <c r="I258" s="275">
        <f>I10+I41+I60+I94+I170+I196+I214+I255</f>
        <v>516313</v>
      </c>
      <c r="J258" s="275">
        <f>J10+J41+J60+J94+J170+J196+J214+J255</f>
        <v>4222.3999999999996</v>
      </c>
      <c r="K258" s="275">
        <f>K10+K41+K60+K94+K170+K196+K214+K255</f>
        <v>-2434.4</v>
      </c>
      <c r="L258" s="275">
        <f>L10+L41+L60+L94+L170+L196+L214+L255</f>
        <v>518101</v>
      </c>
      <c r="M258" s="275"/>
      <c r="N258" s="275" t="e">
        <f>N10+N41+N60+N94+N170+N196+N214+N255</f>
        <v>#REF!</v>
      </c>
      <c r="O258" s="275" t="e">
        <f>O10+O41+O60+O94+O170+O196+O214+O255</f>
        <v>#REF!</v>
      </c>
      <c r="P258" s="275">
        <f>P10+P41+P60+P94+P170+P196+P214+P255</f>
        <v>242250.7</v>
      </c>
      <c r="Q258" s="275" t="e">
        <f>Q10+Q41+Q60+Q94+Q170+Q196+Q214+Q255</f>
        <v>#REF!</v>
      </c>
      <c r="R258" s="56"/>
    </row>
    <row r="259" spans="1:18">
      <c r="A259" s="206"/>
      <c r="B259" s="206"/>
      <c r="C259" s="206"/>
      <c r="D259" s="206"/>
      <c r="E259" s="276"/>
      <c r="F259" s="206"/>
      <c r="G259" s="206"/>
      <c r="H259" s="206"/>
      <c r="I259" s="206"/>
      <c r="J259" s="206"/>
      <c r="K259" s="206"/>
      <c r="L259" s="67"/>
      <c r="M259" s="67"/>
      <c r="N259" s="67"/>
      <c r="O259" s="67"/>
      <c r="P259" s="67"/>
      <c r="Q259" s="67"/>
      <c r="R259" s="56"/>
    </row>
    <row r="260" spans="1:18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N260" s="67">
        <f>+'Status 12-31-08'!Q261</f>
        <v>302747.2</v>
      </c>
      <c r="O260" s="67"/>
      <c r="P260" s="67">
        <f>+'Status 12-31-07'!P360</f>
        <v>0</v>
      </c>
      <c r="Q260" s="67">
        <f>+N260-P260</f>
        <v>302747.2</v>
      </c>
      <c r="R260" s="287" t="s">
        <v>410</v>
      </c>
    </row>
    <row r="261" spans="1:18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N261" s="278">
        <v>4910.8</v>
      </c>
      <c r="O261" s="278"/>
      <c r="P261" s="67"/>
      <c r="Q261" s="278">
        <f>+N261-P261</f>
        <v>4910.8</v>
      </c>
      <c r="R261" s="277" t="s">
        <v>411</v>
      </c>
    </row>
    <row r="262" spans="1:18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>
        <f>+N261+N260</f>
        <v>307658</v>
      </c>
      <c r="O262" s="67"/>
      <c r="P262" s="67">
        <f>+P261+P260</f>
        <v>0</v>
      </c>
      <c r="Q262" s="67">
        <f>+Q261+Q260</f>
        <v>307658</v>
      </c>
      <c r="R262" s="56"/>
    </row>
    <row r="263" spans="1:18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56"/>
    </row>
    <row r="264" spans="1:18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 t="e">
        <f>+N262-N258</f>
        <v>#REF!</v>
      </c>
      <c r="O264" s="67"/>
      <c r="P264" s="67">
        <f>+P262-P258</f>
        <v>-242250.7</v>
      </c>
      <c r="Q264" s="67" t="e">
        <f>+Q262-Q258</f>
        <v>#REF!</v>
      </c>
      <c r="R264" s="67" t="s">
        <v>419</v>
      </c>
    </row>
    <row r="265" spans="1:18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278">
        <v>1.2</v>
      </c>
      <c r="R265" s="67" t="s">
        <v>421</v>
      </c>
    </row>
    <row r="266" spans="1:18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67">
        <f>+Q265+Q262</f>
        <v>307659.2</v>
      </c>
      <c r="R266" s="72" t="s">
        <v>422</v>
      </c>
    </row>
    <row r="267" spans="1:18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</row>
    <row r="268" spans="1:18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</row>
    <row r="269" spans="1:18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</row>
    <row r="270" spans="1:18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</row>
    <row r="271" spans="1:18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</row>
    <row r="272" spans="1:18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</row>
    <row r="273" spans="1:18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</row>
    <row r="274" spans="1:18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</row>
    <row r="275" spans="1:18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</row>
    <row r="276" spans="1:18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</row>
    <row r="277" spans="1:18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</row>
    <row r="278" spans="1:18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</row>
    <row r="279" spans="1:18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</row>
    <row r="280" spans="1:18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</row>
    <row r="281" spans="1:18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</row>
    <row r="282" spans="1:18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</row>
    <row r="283" spans="1:18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</row>
    <row r="284" spans="1:18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</row>
    <row r="285" spans="1:18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</row>
    <row r="286" spans="1:18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</row>
    <row r="287" spans="1:18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</row>
    <row r="288" spans="1:18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</row>
    <row r="289" spans="1:18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</row>
    <row r="290" spans="1:18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</row>
    <row r="291" spans="1:18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</row>
    <row r="292" spans="1:18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</row>
    <row r="293" spans="1:18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</row>
    <row r="294" spans="1:18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</row>
    <row r="295" spans="1:18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</row>
    <row r="296" spans="1:18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</row>
    <row r="297" spans="1:18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</row>
    <row r="298" spans="1:18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</row>
    <row r="299" spans="1:18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</row>
    <row r="300" spans="1:18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</row>
    <row r="301" spans="1:18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</row>
    <row r="302" spans="1:18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</row>
    <row r="303" spans="1:18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</row>
    <row r="304" spans="1:18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</row>
    <row r="305" spans="1:18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</row>
    <row r="306" spans="1:18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</row>
    <row r="307" spans="1:18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</row>
    <row r="308" spans="1:18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</row>
    <row r="309" spans="1:18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</row>
    <row r="310" spans="1:18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</row>
    <row r="311" spans="1:18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</row>
    <row r="312" spans="1:18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</row>
    <row r="313" spans="1:18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</row>
    <row r="314" spans="1:18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</row>
    <row r="315" spans="1:18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</row>
    <row r="316" spans="1:18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</row>
    <row r="317" spans="1:18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</row>
    <row r="318" spans="1:18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</row>
    <row r="319" spans="1:18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</row>
    <row r="320" spans="1:18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</row>
    <row r="321" spans="1:18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</row>
    <row r="322" spans="1:18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</row>
    <row r="323" spans="1:18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</row>
    <row r="324" spans="1:18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</row>
    <row r="325" spans="1:18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</row>
    <row r="326" spans="1:18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</row>
    <row r="327" spans="1:18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</row>
    <row r="328" spans="1:18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</row>
    <row r="329" spans="1:18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</row>
    <row r="330" spans="1:18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</row>
    <row r="331" spans="1:18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</row>
    <row r="332" spans="1:18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</row>
    <row r="333" spans="1:18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</row>
    <row r="334" spans="1:18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</row>
  </sheetData>
  <phoneticPr fontId="0" type="noConversion"/>
  <pageMargins left="1" right="0.5" top="0.5" bottom="0.75" header="0.5" footer="0.5"/>
  <pageSetup scale="55" fitToHeight="0" orientation="portrait" r:id="rId1"/>
  <headerFooter alignWithMargins="0">
    <oddFooter>&amp;L&amp;10Bond Exp 2008 Report
OMBS Budget and Financial Analysis Unit - BN&amp;R&amp;10Page &amp;P
&amp;D</oddFooter>
  </headerFooter>
  <rowBreaks count="3" manualBreakCount="3">
    <brk id="61" max="14" man="1"/>
    <brk id="128" max="14" man="1"/>
    <brk id="19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361"/>
  <sheetViews>
    <sheetView zoomScale="75" workbookViewId="0">
      <pane xSplit="4245" topLeftCell="J1" activePane="topRight"/>
      <selection activeCell="D8" sqref="D8:L8"/>
      <selection pane="topRight" activeCell="L24" sqref="L24"/>
    </sheetView>
  </sheetViews>
  <sheetFormatPr defaultRowHeight="15"/>
  <cols>
    <col min="1" max="3" width="4.77734375" customWidth="1"/>
    <col min="4" max="4" width="1.77734375" customWidth="1"/>
    <col min="5" max="5" width="11.77734375" customWidth="1"/>
    <col min="7" max="7" width="9.88671875" bestFit="1" customWidth="1"/>
    <col min="8" max="8" width="10.77734375" customWidth="1"/>
    <col min="9" max="9" width="11.21875" bestFit="1" customWidth="1"/>
    <col min="11" max="11" width="5.77734375" customWidth="1"/>
    <col min="12" max="12" width="16.21875" bestFit="1" customWidth="1"/>
    <col min="14" max="14" width="11.21875" bestFit="1" customWidth="1"/>
    <col min="16" max="16" width="10.77734375" customWidth="1"/>
    <col min="18" max="18" width="1.77734375" customWidth="1"/>
    <col min="19" max="19" width="20.77734375" customWidth="1"/>
  </cols>
  <sheetData>
    <row r="1" spans="1:19">
      <c r="A1" s="23" t="s">
        <v>379</v>
      </c>
      <c r="B1" s="10"/>
      <c r="C1" s="13"/>
      <c r="D1" s="13"/>
      <c r="E1" s="13"/>
      <c r="F1" s="13"/>
      <c r="G1" s="13"/>
      <c r="H1" s="13"/>
      <c r="I1" s="10" t="s">
        <v>0</v>
      </c>
      <c r="J1" s="13"/>
      <c r="K1" s="13"/>
      <c r="L1" s="13"/>
      <c r="M1" s="13"/>
      <c r="N1" s="13"/>
      <c r="O1" s="13"/>
      <c r="P1" s="13"/>
      <c r="Q1" s="24" t="s">
        <v>1</v>
      </c>
      <c r="R1" s="8"/>
      <c r="S1" s="25"/>
    </row>
    <row r="2" spans="1:19">
      <c r="A2" s="15"/>
      <c r="B2" s="29"/>
      <c r="C2" s="11"/>
      <c r="I2" s="2" t="s">
        <v>10</v>
      </c>
      <c r="Q2" s="3">
        <f>$R$2</f>
        <v>0</v>
      </c>
      <c r="R2" s="3"/>
      <c r="S2" s="26"/>
    </row>
    <row r="3" spans="1:19">
      <c r="A3" s="75" t="s">
        <v>11</v>
      </c>
      <c r="B3" s="76"/>
      <c r="C3" s="77"/>
      <c r="D3" s="77"/>
      <c r="E3" s="77"/>
      <c r="F3" s="77"/>
      <c r="G3" s="78"/>
      <c r="H3" s="11"/>
      <c r="I3" s="28" t="s">
        <v>12</v>
      </c>
      <c r="L3" s="11"/>
      <c r="M3" s="11"/>
      <c r="N3" s="11"/>
      <c r="O3" s="11"/>
      <c r="P3" s="29"/>
      <c r="Q3" s="30"/>
      <c r="R3" s="30"/>
      <c r="S3" s="31" t="s">
        <v>380</v>
      </c>
    </row>
    <row r="4" spans="1:19">
      <c r="A4" s="20"/>
      <c r="B4" s="13"/>
      <c r="C4" s="13"/>
      <c r="D4" s="20"/>
      <c r="E4" s="13"/>
      <c r="F4" s="13"/>
      <c r="G4" s="51" t="s">
        <v>71</v>
      </c>
      <c r="H4" s="12" t="s">
        <v>13</v>
      </c>
      <c r="I4" s="12" t="s">
        <v>14</v>
      </c>
      <c r="J4" s="12" t="s">
        <v>14</v>
      </c>
      <c r="K4" s="13"/>
      <c r="L4" s="74"/>
      <c r="M4" s="33"/>
      <c r="N4" s="33"/>
      <c r="O4" s="45" t="s">
        <v>15</v>
      </c>
      <c r="P4" s="33"/>
      <c r="Q4" s="33"/>
      <c r="R4" s="20"/>
      <c r="S4" s="21"/>
    </row>
    <row r="5" spans="1:19">
      <c r="A5" s="16" t="s">
        <v>16</v>
      </c>
      <c r="B5" s="30" t="s">
        <v>17</v>
      </c>
      <c r="C5" s="30" t="s">
        <v>18</v>
      </c>
      <c r="D5" s="15"/>
      <c r="E5" s="11" t="s">
        <v>19</v>
      </c>
      <c r="F5" s="11"/>
      <c r="G5" s="44" t="s">
        <v>72</v>
      </c>
      <c r="H5" s="16" t="s">
        <v>20</v>
      </c>
      <c r="I5" s="16" t="s">
        <v>21</v>
      </c>
      <c r="J5" s="16" t="s">
        <v>103</v>
      </c>
      <c r="K5" s="30" t="s">
        <v>104</v>
      </c>
      <c r="L5" s="27" t="s">
        <v>2</v>
      </c>
      <c r="M5" s="16" t="s">
        <v>22</v>
      </c>
      <c r="N5" s="16" t="s">
        <v>23</v>
      </c>
      <c r="O5" s="16" t="s">
        <v>3</v>
      </c>
      <c r="P5" s="16" t="s">
        <v>4</v>
      </c>
      <c r="Q5" s="16" t="s">
        <v>24</v>
      </c>
      <c r="R5" s="15"/>
      <c r="S5" s="17" t="s">
        <v>25</v>
      </c>
    </row>
    <row r="6" spans="1:19">
      <c r="A6" s="180" t="s">
        <v>26</v>
      </c>
      <c r="B6" s="181"/>
      <c r="C6" s="181"/>
      <c r="D6" s="181"/>
      <c r="E6" s="11"/>
      <c r="F6" s="11"/>
      <c r="G6" s="9"/>
      <c r="H6" s="18"/>
      <c r="I6" s="18"/>
      <c r="J6" s="18"/>
      <c r="L6" s="18"/>
      <c r="M6" s="18"/>
      <c r="N6" s="18"/>
      <c r="O6" s="18"/>
      <c r="P6" s="18"/>
      <c r="Q6" s="18"/>
      <c r="R6" s="18"/>
      <c r="S6" s="34"/>
    </row>
    <row r="7" spans="1:19">
      <c r="A7" s="35"/>
      <c r="B7" s="1"/>
      <c r="C7" s="1"/>
      <c r="D7" s="36" t="s">
        <v>27</v>
      </c>
      <c r="G7" s="43"/>
      <c r="H7" s="18"/>
      <c r="I7" s="18"/>
      <c r="J7" s="18"/>
      <c r="L7" s="18"/>
      <c r="M7" s="18"/>
      <c r="N7" s="18"/>
      <c r="O7" s="18"/>
      <c r="P7" s="18"/>
      <c r="Q7" s="18"/>
      <c r="R7" s="18"/>
      <c r="S7" s="283" t="s">
        <v>418</v>
      </c>
    </row>
    <row r="8" spans="1:19">
      <c r="A8" s="35">
        <v>98</v>
      </c>
      <c r="B8" s="1">
        <v>500</v>
      </c>
      <c r="C8" s="1">
        <v>249</v>
      </c>
      <c r="D8" s="36"/>
      <c r="E8" s="182" t="s">
        <v>381</v>
      </c>
      <c r="F8" s="4"/>
      <c r="G8" s="58" t="s">
        <v>73</v>
      </c>
      <c r="H8" s="46" t="s">
        <v>382</v>
      </c>
      <c r="I8" s="18">
        <v>5000</v>
      </c>
      <c r="J8" s="18"/>
      <c r="L8" s="18">
        <f>2.1+87.1</f>
        <v>89.199999999999989</v>
      </c>
      <c r="M8" s="18">
        <f>I8+J8-L8-N8</f>
        <v>0</v>
      </c>
      <c r="N8" s="18">
        <v>4910.8</v>
      </c>
      <c r="O8" s="282">
        <v>0</v>
      </c>
      <c r="P8" s="282">
        <v>4910.8</v>
      </c>
      <c r="Q8" s="18">
        <f>M8+N8-O8-P8</f>
        <v>0</v>
      </c>
      <c r="R8" s="18"/>
      <c r="S8" s="55" t="s">
        <v>383</v>
      </c>
    </row>
    <row r="9" spans="1:19">
      <c r="A9" s="35"/>
      <c r="B9" s="1"/>
      <c r="C9" s="1"/>
      <c r="D9" s="36"/>
      <c r="E9" s="4"/>
      <c r="F9" s="4"/>
      <c r="G9" s="43"/>
      <c r="H9" s="18"/>
      <c r="I9" s="18"/>
      <c r="J9" s="18"/>
      <c r="L9" s="18"/>
      <c r="M9" s="18"/>
      <c r="N9" s="18"/>
      <c r="O9" s="18"/>
      <c r="P9" s="18"/>
      <c r="Q9" s="18"/>
      <c r="R9" s="18"/>
      <c r="S9" s="52"/>
    </row>
    <row r="10" spans="1:19">
      <c r="A10" s="47" t="s">
        <v>28</v>
      </c>
      <c r="B10" s="1">
        <v>500</v>
      </c>
      <c r="C10" s="1">
        <v>254</v>
      </c>
      <c r="D10" s="99"/>
      <c r="E10" s="183" t="s">
        <v>52</v>
      </c>
      <c r="F10" s="80"/>
      <c r="G10" s="81" t="s">
        <v>74</v>
      </c>
      <c r="H10" s="88" t="s">
        <v>192</v>
      </c>
      <c r="I10" s="83">
        <v>954</v>
      </c>
      <c r="J10" s="83"/>
      <c r="K10" s="87"/>
      <c r="L10" s="83"/>
      <c r="M10" s="83">
        <f>I10+J10-L10-N10</f>
        <v>0</v>
      </c>
      <c r="N10" s="83">
        <v>954</v>
      </c>
      <c r="O10" s="83">
        <v>0</v>
      </c>
      <c r="P10" s="83">
        <v>954</v>
      </c>
      <c r="Q10" s="83">
        <f>M10+N10-O10-P10</f>
        <v>0</v>
      </c>
      <c r="R10" s="18"/>
      <c r="S10" s="52"/>
    </row>
    <row r="11" spans="1:19">
      <c r="A11" s="35"/>
      <c r="B11" s="1"/>
      <c r="C11" s="1"/>
      <c r="D11" s="36"/>
      <c r="E11" s="4"/>
      <c r="F11" s="4"/>
      <c r="G11" s="43"/>
      <c r="H11" s="18"/>
      <c r="I11" s="18"/>
      <c r="J11" s="18"/>
      <c r="L11" s="18"/>
      <c r="M11" s="18"/>
      <c r="N11" s="18"/>
      <c r="O11" s="18"/>
      <c r="P11" s="18"/>
      <c r="Q11" s="18"/>
      <c r="R11" s="18"/>
      <c r="S11" s="52"/>
    </row>
    <row r="12" spans="1:19">
      <c r="A12" s="47" t="s">
        <v>28</v>
      </c>
      <c r="B12" s="1">
        <v>500</v>
      </c>
      <c r="C12" s="1">
        <v>255</v>
      </c>
      <c r="D12" s="36"/>
      <c r="E12" s="182" t="s">
        <v>53</v>
      </c>
      <c r="F12" s="4"/>
      <c r="G12" s="58" t="s">
        <v>74</v>
      </c>
      <c r="H12" s="46" t="s">
        <v>192</v>
      </c>
      <c r="I12" s="18">
        <v>14000</v>
      </c>
      <c r="J12" s="18"/>
      <c r="L12" s="18"/>
      <c r="M12" s="18">
        <f>I12+J12-L12-N12</f>
        <v>0</v>
      </c>
      <c r="N12" s="18">
        <v>14000</v>
      </c>
      <c r="O12" s="18">
        <v>1554.4</v>
      </c>
      <c r="P12" s="18">
        <v>11628.1</v>
      </c>
      <c r="Q12" s="18">
        <f>M12+N12-O12-P12</f>
        <v>817.5</v>
      </c>
      <c r="R12" s="18"/>
      <c r="S12" s="53" t="s">
        <v>384</v>
      </c>
    </row>
    <row r="13" spans="1:19">
      <c r="A13" s="35"/>
      <c r="B13" s="1"/>
      <c r="C13" s="1"/>
      <c r="D13" s="36"/>
      <c r="E13" s="4"/>
      <c r="F13" s="4"/>
      <c r="G13" s="43"/>
      <c r="H13" s="18"/>
      <c r="I13" s="18"/>
      <c r="J13" s="18"/>
      <c r="L13" s="18"/>
      <c r="M13" s="18"/>
      <c r="N13" s="18"/>
      <c r="O13" s="18"/>
      <c r="P13" s="18"/>
      <c r="Q13" s="18"/>
      <c r="R13" s="18"/>
      <c r="S13" s="52"/>
    </row>
    <row r="14" spans="1:19">
      <c r="A14" s="47" t="s">
        <v>28</v>
      </c>
      <c r="B14" s="1">
        <v>500</v>
      </c>
      <c r="C14" s="1">
        <v>256</v>
      </c>
      <c r="D14" s="99"/>
      <c r="E14" s="183" t="s">
        <v>75</v>
      </c>
      <c r="F14" s="80"/>
      <c r="G14" s="81" t="s">
        <v>74</v>
      </c>
      <c r="H14" s="88" t="s">
        <v>192</v>
      </c>
      <c r="I14" s="83">
        <v>610</v>
      </c>
      <c r="J14" s="83"/>
      <c r="K14" s="87"/>
      <c r="L14" s="86">
        <v>610</v>
      </c>
      <c r="M14" s="83">
        <f>I14+J14-L14-N14</f>
        <v>0</v>
      </c>
      <c r="N14" s="83"/>
      <c r="O14" s="83"/>
      <c r="P14" s="83"/>
      <c r="Q14" s="83">
        <f>M14+N14-O14-P14</f>
        <v>0</v>
      </c>
      <c r="R14" s="18"/>
      <c r="S14" s="53"/>
    </row>
    <row r="15" spans="1:19">
      <c r="A15" s="47" t="s">
        <v>30</v>
      </c>
      <c r="B15" s="1">
        <v>500</v>
      </c>
      <c r="C15" s="1">
        <v>257</v>
      </c>
      <c r="D15" s="99"/>
      <c r="E15" s="183" t="s">
        <v>54</v>
      </c>
      <c r="F15" s="80"/>
      <c r="G15" s="81" t="s">
        <v>101</v>
      </c>
      <c r="H15" s="88" t="s">
        <v>31</v>
      </c>
      <c r="I15" s="83">
        <v>1766</v>
      </c>
      <c r="J15" s="83"/>
      <c r="K15" s="87"/>
      <c r="L15" s="83">
        <v>72.900000000000006</v>
      </c>
      <c r="M15" s="83">
        <f>I15+J15-L15-N15</f>
        <v>0</v>
      </c>
      <c r="N15" s="83">
        <v>1693.1</v>
      </c>
      <c r="O15" s="83">
        <v>0</v>
      </c>
      <c r="P15" s="83">
        <v>1693.1</v>
      </c>
      <c r="Q15" s="83">
        <f>M15+N15-O15-P15</f>
        <v>0</v>
      </c>
      <c r="R15" s="18"/>
      <c r="S15" s="53"/>
    </row>
    <row r="16" spans="1:19">
      <c r="A16" s="47" t="s">
        <v>30</v>
      </c>
      <c r="B16" s="1">
        <v>500</v>
      </c>
      <c r="C16" s="1">
        <v>258</v>
      </c>
      <c r="D16" s="99"/>
      <c r="E16" s="183" t="s">
        <v>55</v>
      </c>
      <c r="F16" s="80"/>
      <c r="G16" s="81" t="s">
        <v>101</v>
      </c>
      <c r="H16" s="88" t="s">
        <v>31</v>
      </c>
      <c r="I16" s="83">
        <v>234</v>
      </c>
      <c r="J16" s="83"/>
      <c r="K16" s="87"/>
      <c r="L16" s="83"/>
      <c r="M16" s="83">
        <f>I16+J16-L16-N16</f>
        <v>0</v>
      </c>
      <c r="N16" s="83">
        <v>234</v>
      </c>
      <c r="O16" s="83">
        <v>0</v>
      </c>
      <c r="P16" s="83">
        <v>234</v>
      </c>
      <c r="Q16" s="83">
        <f>M16+N16-O16-P16</f>
        <v>0</v>
      </c>
      <c r="R16" s="18"/>
      <c r="S16" s="52"/>
    </row>
    <row r="17" spans="1:19">
      <c r="A17" s="47"/>
      <c r="B17" s="1"/>
      <c r="C17" s="1"/>
      <c r="D17" s="36"/>
      <c r="E17" s="182"/>
      <c r="F17" s="4"/>
      <c r="G17" s="58"/>
      <c r="H17" s="46"/>
      <c r="I17" s="18"/>
      <c r="J17" s="18"/>
      <c r="L17" s="18"/>
      <c r="M17" s="18"/>
      <c r="N17" s="18"/>
      <c r="O17" s="18"/>
      <c r="P17" s="18"/>
      <c r="Q17" s="18"/>
      <c r="R17" s="18"/>
      <c r="S17" s="52"/>
    </row>
    <row r="18" spans="1:19">
      <c r="A18" s="61" t="s">
        <v>77</v>
      </c>
      <c r="B18" s="1">
        <v>500</v>
      </c>
      <c r="C18" s="1">
        <v>259</v>
      </c>
      <c r="D18" s="36"/>
      <c r="E18" s="22" t="s">
        <v>78</v>
      </c>
      <c r="F18" s="4"/>
      <c r="G18" s="58" t="s">
        <v>101</v>
      </c>
      <c r="H18" s="46" t="s">
        <v>81</v>
      </c>
      <c r="I18" s="18">
        <v>600</v>
      </c>
      <c r="J18" s="18">
        <v>-60</v>
      </c>
      <c r="K18" s="66" t="s">
        <v>257</v>
      </c>
      <c r="L18" s="18">
        <v>0.5</v>
      </c>
      <c r="M18" s="18">
        <f>I18+J18-L18-N18</f>
        <v>0</v>
      </c>
      <c r="N18" s="18">
        <v>539.5</v>
      </c>
      <c r="O18" s="18">
        <v>26.1</v>
      </c>
      <c r="P18" s="18">
        <v>513.4</v>
      </c>
      <c r="Q18" s="18">
        <f>M18+N18-O18-P18</f>
        <v>0</v>
      </c>
      <c r="R18" s="18"/>
      <c r="S18" s="52" t="s">
        <v>385</v>
      </c>
    </row>
    <row r="19" spans="1:19">
      <c r="A19" s="47"/>
      <c r="B19" s="1"/>
      <c r="C19" s="1"/>
      <c r="D19" s="36"/>
      <c r="E19" s="182"/>
      <c r="F19" s="4"/>
      <c r="G19" s="58"/>
      <c r="H19" s="46"/>
      <c r="I19" s="18"/>
      <c r="J19" s="18"/>
      <c r="L19" s="18"/>
      <c r="M19" s="18"/>
      <c r="N19" s="18"/>
      <c r="O19" s="18"/>
      <c r="P19" s="18"/>
      <c r="Q19" s="18"/>
      <c r="R19" s="18"/>
      <c r="S19" s="52"/>
    </row>
    <row r="20" spans="1:19">
      <c r="A20" s="61" t="s">
        <v>77</v>
      </c>
      <c r="B20" s="1">
        <v>500</v>
      </c>
      <c r="C20" s="1">
        <v>260</v>
      </c>
      <c r="D20" s="36"/>
      <c r="E20" s="22" t="s">
        <v>79</v>
      </c>
      <c r="F20" s="4"/>
      <c r="G20" s="58" t="s">
        <v>101</v>
      </c>
      <c r="H20" s="46" t="s">
        <v>81</v>
      </c>
      <c r="I20" s="18">
        <v>650</v>
      </c>
      <c r="J20" s="18"/>
      <c r="L20" s="18"/>
      <c r="M20" s="18">
        <f>I20+J20-L20-N20</f>
        <v>0</v>
      </c>
      <c r="N20" s="18">
        <v>650</v>
      </c>
      <c r="O20" s="18">
        <v>139.5</v>
      </c>
      <c r="P20" s="18">
        <v>510.5</v>
      </c>
      <c r="Q20" s="18">
        <f>M20+N20-O20-P20</f>
        <v>0</v>
      </c>
      <c r="R20" s="18"/>
      <c r="S20" s="52"/>
    </row>
    <row r="21" spans="1:19">
      <c r="A21" s="47"/>
      <c r="B21" s="1"/>
      <c r="C21" s="1"/>
      <c r="D21" s="36"/>
      <c r="E21" s="182"/>
      <c r="F21" s="4"/>
      <c r="G21" s="58"/>
      <c r="H21" s="46"/>
      <c r="I21" s="18"/>
      <c r="J21" s="18"/>
      <c r="L21" s="18"/>
      <c r="M21" s="18"/>
      <c r="N21" s="18"/>
      <c r="O21" s="18"/>
      <c r="P21" s="18"/>
      <c r="Q21" s="18"/>
      <c r="R21" s="18"/>
      <c r="S21" s="52"/>
    </row>
    <row r="22" spans="1:19">
      <c r="A22" s="61" t="s">
        <v>77</v>
      </c>
      <c r="B22" s="1">
        <v>500</v>
      </c>
      <c r="C22" s="1">
        <v>261</v>
      </c>
      <c r="D22" s="99"/>
      <c r="E22" s="184" t="s">
        <v>80</v>
      </c>
      <c r="F22" s="80"/>
      <c r="G22" s="81" t="s">
        <v>101</v>
      </c>
      <c r="H22" s="88" t="s">
        <v>81</v>
      </c>
      <c r="I22" s="83">
        <f>30000</f>
        <v>30000</v>
      </c>
      <c r="J22" s="83">
        <v>-30000</v>
      </c>
      <c r="K22" s="84"/>
      <c r="L22" s="86"/>
      <c r="M22" s="83">
        <f>I22+J22-L22-N22</f>
        <v>0</v>
      </c>
      <c r="N22" s="83"/>
      <c r="O22" s="83"/>
      <c r="P22" s="83"/>
      <c r="Q22" s="83">
        <f>M22+N22-O22-P22</f>
        <v>0</v>
      </c>
      <c r="R22" s="18"/>
      <c r="S22" s="52"/>
    </row>
    <row r="23" spans="1:19">
      <c r="A23" s="61"/>
      <c r="B23" s="1"/>
      <c r="C23" s="1"/>
      <c r="D23" s="36"/>
      <c r="E23" s="22"/>
      <c r="F23" s="4"/>
      <c r="G23" s="58"/>
      <c r="H23" s="46"/>
      <c r="I23" s="18"/>
      <c r="J23" s="18"/>
      <c r="K23" s="7"/>
      <c r="L23" s="18"/>
      <c r="M23" s="18"/>
      <c r="N23" s="18"/>
      <c r="O23" s="18"/>
      <c r="P23" s="18"/>
      <c r="Q23" s="18"/>
      <c r="R23" s="18"/>
      <c r="S23" s="62"/>
    </row>
    <row r="24" spans="1:19">
      <c r="A24" s="61" t="s">
        <v>77</v>
      </c>
      <c r="B24" s="1">
        <v>500</v>
      </c>
      <c r="C24" s="1">
        <v>262</v>
      </c>
      <c r="D24" s="36"/>
      <c r="E24" s="22" t="s">
        <v>97</v>
      </c>
      <c r="F24" s="4"/>
      <c r="G24" s="58" t="s">
        <v>101</v>
      </c>
      <c r="H24" s="46" t="s">
        <v>81</v>
      </c>
      <c r="I24" s="18"/>
      <c r="J24" s="18">
        <v>30000</v>
      </c>
      <c r="L24" s="18">
        <v>22.6</v>
      </c>
      <c r="M24" s="18">
        <f>I24+J24-L24-N24</f>
        <v>0</v>
      </c>
      <c r="N24" s="18">
        <v>29977.4</v>
      </c>
      <c r="O24" s="18">
        <v>774.4</v>
      </c>
      <c r="P24" s="18">
        <v>29203</v>
      </c>
      <c r="Q24" s="18">
        <f>M24+N24-O24-P24</f>
        <v>0</v>
      </c>
      <c r="R24" s="18"/>
      <c r="S24" s="53"/>
    </row>
    <row r="25" spans="1:19">
      <c r="A25" s="47"/>
      <c r="B25" s="1"/>
      <c r="C25" s="1"/>
      <c r="D25" s="36"/>
      <c r="E25" s="182"/>
      <c r="F25" s="4"/>
      <c r="G25" s="58"/>
      <c r="H25" s="46"/>
      <c r="I25" s="18"/>
      <c r="J25" s="18"/>
      <c r="L25" s="18"/>
      <c r="M25" s="18"/>
      <c r="N25" s="18"/>
      <c r="O25" s="18"/>
      <c r="P25" s="18"/>
      <c r="Q25" s="14"/>
      <c r="R25" s="56"/>
      <c r="S25" s="52"/>
    </row>
    <row r="26" spans="1:19">
      <c r="A26" s="61" t="s">
        <v>113</v>
      </c>
      <c r="B26" s="1">
        <v>500</v>
      </c>
      <c r="C26" s="1">
        <v>263</v>
      </c>
      <c r="D26" s="99"/>
      <c r="E26" s="184" t="s">
        <v>114</v>
      </c>
      <c r="F26" s="80"/>
      <c r="G26" s="81" t="s">
        <v>130</v>
      </c>
      <c r="H26" s="100" t="s">
        <v>117</v>
      </c>
      <c r="I26" s="83">
        <v>125</v>
      </c>
      <c r="J26" s="83"/>
      <c r="K26" s="87"/>
      <c r="L26" s="86"/>
      <c r="M26" s="83">
        <f>I26+J26-L26-N26</f>
        <v>0</v>
      </c>
      <c r="N26" s="83">
        <v>125</v>
      </c>
      <c r="O26" s="83">
        <v>0</v>
      </c>
      <c r="P26" s="83">
        <v>125</v>
      </c>
      <c r="Q26" s="85">
        <f>M26+N26-O26-P26</f>
        <v>0</v>
      </c>
      <c r="R26" s="56"/>
      <c r="S26" s="52"/>
    </row>
    <row r="27" spans="1:19">
      <c r="A27" s="61" t="s">
        <v>113</v>
      </c>
      <c r="B27" s="1">
        <v>500</v>
      </c>
      <c r="C27" s="1">
        <v>264</v>
      </c>
      <c r="D27" s="99"/>
      <c r="E27" s="184" t="s">
        <v>115</v>
      </c>
      <c r="F27" s="80"/>
      <c r="G27" s="81" t="s">
        <v>130</v>
      </c>
      <c r="H27" s="100" t="s">
        <v>117</v>
      </c>
      <c r="I27" s="83">
        <v>1050</v>
      </c>
      <c r="J27" s="83"/>
      <c r="K27" s="84"/>
      <c r="L27" s="86"/>
      <c r="M27" s="83">
        <f>I27+J27-L27-N27</f>
        <v>0</v>
      </c>
      <c r="N27" s="83">
        <v>1050</v>
      </c>
      <c r="O27" s="83">
        <v>0</v>
      </c>
      <c r="P27" s="83">
        <v>1050</v>
      </c>
      <c r="Q27" s="85">
        <f>M27+N27-O27-P27</f>
        <v>0</v>
      </c>
      <c r="R27" s="56"/>
      <c r="S27" s="52"/>
    </row>
    <row r="28" spans="1:19">
      <c r="A28" s="61" t="s">
        <v>113</v>
      </c>
      <c r="B28" s="1">
        <v>500</v>
      </c>
      <c r="C28" s="1">
        <v>265</v>
      </c>
      <c r="D28" s="99"/>
      <c r="E28" s="184" t="s">
        <v>116</v>
      </c>
      <c r="F28" s="80"/>
      <c r="G28" s="81" t="s">
        <v>130</v>
      </c>
      <c r="H28" s="100" t="s">
        <v>117</v>
      </c>
      <c r="I28" s="83">
        <v>1405</v>
      </c>
      <c r="J28" s="83"/>
      <c r="K28" s="87"/>
      <c r="L28" s="83"/>
      <c r="M28" s="83">
        <f>I28+J28-L28-N28</f>
        <v>0</v>
      </c>
      <c r="N28" s="83">
        <v>1405</v>
      </c>
      <c r="O28" s="83">
        <v>0</v>
      </c>
      <c r="P28" s="83">
        <v>1405</v>
      </c>
      <c r="Q28" s="85">
        <f>M28+N28-O28-P28</f>
        <v>0</v>
      </c>
      <c r="R28" s="56"/>
      <c r="S28" s="52"/>
    </row>
    <row r="29" spans="1:19">
      <c r="A29" s="61"/>
      <c r="B29" s="1"/>
      <c r="C29" s="1"/>
      <c r="D29" s="36"/>
      <c r="E29" s="22"/>
      <c r="F29" s="4"/>
      <c r="G29" s="58"/>
      <c r="H29" s="92"/>
      <c r="I29" s="18"/>
      <c r="J29" s="18"/>
      <c r="L29" s="18"/>
      <c r="M29" s="18"/>
      <c r="N29" s="18"/>
      <c r="O29" s="18"/>
      <c r="P29" s="18"/>
      <c r="Q29" s="14"/>
      <c r="R29" s="56"/>
      <c r="S29" s="52"/>
    </row>
    <row r="30" spans="1:19">
      <c r="A30" s="61" t="s">
        <v>113</v>
      </c>
      <c r="B30" s="1">
        <v>500</v>
      </c>
      <c r="C30" s="1">
        <v>266</v>
      </c>
      <c r="D30" s="36"/>
      <c r="E30" s="22" t="s">
        <v>127</v>
      </c>
      <c r="F30" s="4"/>
      <c r="G30" s="58" t="s">
        <v>130</v>
      </c>
      <c r="H30" s="92" t="s">
        <v>128</v>
      </c>
      <c r="I30" s="18">
        <v>3000</v>
      </c>
      <c r="J30" s="18"/>
      <c r="L30" s="18"/>
      <c r="M30" s="18">
        <f>I30+J30-L30-N30</f>
        <v>0</v>
      </c>
      <c r="N30" s="18">
        <v>3000</v>
      </c>
      <c r="O30" s="18">
        <v>228.5</v>
      </c>
      <c r="P30" s="18">
        <v>2771.5</v>
      </c>
      <c r="Q30" s="14">
        <f>M30+N30-O30-P30</f>
        <v>0</v>
      </c>
      <c r="R30" s="56"/>
      <c r="S30" s="52"/>
    </row>
    <row r="31" spans="1:19">
      <c r="A31" s="47"/>
      <c r="B31" s="1"/>
      <c r="C31" s="1"/>
      <c r="D31" s="36"/>
      <c r="E31" s="182"/>
      <c r="F31" s="4"/>
      <c r="G31" s="58"/>
      <c r="H31" s="46"/>
      <c r="I31" s="18"/>
      <c r="J31" s="18"/>
      <c r="L31" s="18"/>
      <c r="M31" s="18"/>
      <c r="N31" s="18"/>
      <c r="O31" s="18"/>
      <c r="P31" s="18"/>
      <c r="Q31" s="14"/>
      <c r="R31" s="56"/>
      <c r="S31" s="52"/>
    </row>
    <row r="32" spans="1:19">
      <c r="A32" s="61" t="s">
        <v>141</v>
      </c>
      <c r="B32" s="1">
        <v>500</v>
      </c>
      <c r="C32" s="1">
        <v>267</v>
      </c>
      <c r="D32" s="36"/>
      <c r="E32" s="22" t="s">
        <v>142</v>
      </c>
      <c r="F32" s="4"/>
      <c r="G32" s="58" t="s">
        <v>201</v>
      </c>
      <c r="H32" s="101" t="s">
        <v>143</v>
      </c>
      <c r="I32" s="18">
        <v>24825</v>
      </c>
      <c r="J32" s="18"/>
      <c r="L32" s="18"/>
      <c r="M32" s="18">
        <f>I32+J32-L32-N32</f>
        <v>0</v>
      </c>
      <c r="N32" s="18">
        <v>24825</v>
      </c>
      <c r="O32" s="18">
        <v>7295.9</v>
      </c>
      <c r="P32" s="18">
        <v>17374.900000000001</v>
      </c>
      <c r="Q32" s="14">
        <f>M32+N32-O32-P32</f>
        <v>154.19999999999709</v>
      </c>
      <c r="R32" s="56"/>
      <c r="S32" s="52"/>
    </row>
    <row r="33" spans="1:19">
      <c r="A33" s="47"/>
      <c r="B33" s="1"/>
      <c r="C33" s="1"/>
      <c r="D33" s="36"/>
      <c r="E33" s="182"/>
      <c r="F33" s="4"/>
      <c r="G33" s="58"/>
      <c r="H33" s="57"/>
      <c r="I33" s="18"/>
      <c r="J33" s="18"/>
      <c r="L33" s="18"/>
      <c r="M33" s="18"/>
      <c r="N33" s="18"/>
      <c r="O33" s="18"/>
      <c r="P33" s="18"/>
      <c r="Q33" s="14"/>
      <c r="R33" s="56"/>
      <c r="S33" s="52"/>
    </row>
    <row r="34" spans="1:19">
      <c r="A34" s="61" t="s">
        <v>141</v>
      </c>
      <c r="B34" s="1">
        <v>500</v>
      </c>
      <c r="C34" s="1">
        <v>268</v>
      </c>
      <c r="D34" s="36"/>
      <c r="E34" s="22" t="s">
        <v>144</v>
      </c>
      <c r="F34" s="4"/>
      <c r="G34" s="58" t="s">
        <v>201</v>
      </c>
      <c r="H34" s="101" t="s">
        <v>143</v>
      </c>
      <c r="I34" s="18">
        <v>2000</v>
      </c>
      <c r="J34" s="18"/>
      <c r="L34" s="18"/>
      <c r="M34" s="18">
        <f>I34+J34-L34-N34</f>
        <v>0</v>
      </c>
      <c r="N34" s="18">
        <v>2000</v>
      </c>
      <c r="O34" s="18">
        <v>266.3</v>
      </c>
      <c r="P34" s="18">
        <v>1632</v>
      </c>
      <c r="Q34" s="14">
        <f>M34+N34-O34-P34</f>
        <v>101.70000000000005</v>
      </c>
      <c r="R34" s="56"/>
      <c r="S34" s="52"/>
    </row>
    <row r="35" spans="1:19">
      <c r="A35" s="47"/>
      <c r="B35" s="1"/>
      <c r="C35" s="1"/>
      <c r="D35" s="36"/>
      <c r="E35" s="182"/>
      <c r="F35" s="4"/>
      <c r="G35" s="58"/>
      <c r="H35" s="57"/>
      <c r="I35" s="18"/>
      <c r="J35" s="18"/>
      <c r="L35" s="18"/>
      <c r="M35" s="18"/>
      <c r="N35" s="18"/>
      <c r="O35" s="18"/>
      <c r="P35" s="18"/>
      <c r="Q35" s="14"/>
      <c r="R35" s="56"/>
      <c r="S35" s="52"/>
    </row>
    <row r="36" spans="1:19">
      <c r="A36" s="61" t="s">
        <v>141</v>
      </c>
      <c r="B36" s="1">
        <v>500</v>
      </c>
      <c r="C36" s="1">
        <v>269</v>
      </c>
      <c r="D36" s="36"/>
      <c r="E36" s="22" t="s">
        <v>145</v>
      </c>
      <c r="F36" s="4"/>
      <c r="G36" s="58" t="s">
        <v>201</v>
      </c>
      <c r="H36" s="101" t="s">
        <v>143</v>
      </c>
      <c r="I36" s="18">
        <v>175</v>
      </c>
      <c r="J36" s="18"/>
      <c r="L36" s="18"/>
      <c r="M36" s="18">
        <f>I36+J36-L36-N36</f>
        <v>0</v>
      </c>
      <c r="N36" s="18">
        <v>175</v>
      </c>
      <c r="O36" s="18"/>
      <c r="P36" s="18"/>
      <c r="Q36" s="14">
        <f>M36+N36-O36-P36</f>
        <v>175</v>
      </c>
      <c r="R36" s="56"/>
      <c r="S36" s="52"/>
    </row>
    <row r="37" spans="1:19">
      <c r="A37" s="47"/>
      <c r="B37" s="1"/>
      <c r="C37" s="1"/>
      <c r="D37" s="36"/>
      <c r="E37" s="182"/>
      <c r="F37" s="4"/>
      <c r="G37" s="58"/>
      <c r="H37" s="57"/>
      <c r="I37" s="18"/>
      <c r="J37" s="18"/>
      <c r="L37" s="18"/>
      <c r="M37" s="18"/>
      <c r="N37" s="18"/>
      <c r="O37" s="18"/>
      <c r="P37" s="18"/>
      <c r="Q37" s="14"/>
      <c r="R37" s="56"/>
      <c r="S37" s="52"/>
    </row>
    <row r="38" spans="1:19">
      <c r="A38" s="61" t="s">
        <v>141</v>
      </c>
      <c r="B38" s="1">
        <v>500</v>
      </c>
      <c r="C38" s="1">
        <v>270</v>
      </c>
      <c r="D38" s="36"/>
      <c r="E38" s="22" t="s">
        <v>146</v>
      </c>
      <c r="F38" s="4"/>
      <c r="G38" s="58" t="s">
        <v>201</v>
      </c>
      <c r="H38" s="101" t="s">
        <v>143</v>
      </c>
      <c r="I38" s="18">
        <v>2000</v>
      </c>
      <c r="J38" s="18"/>
      <c r="L38" s="18"/>
      <c r="M38" s="18">
        <f>I38+J38-L38-N38</f>
        <v>0</v>
      </c>
      <c r="N38" s="18">
        <v>2000</v>
      </c>
      <c r="O38" s="18">
        <v>1018.6</v>
      </c>
      <c r="P38" s="18">
        <v>511.1</v>
      </c>
      <c r="Q38" s="14">
        <f>M38+N38-O38-P38</f>
        <v>470.29999999999995</v>
      </c>
      <c r="R38" s="56"/>
      <c r="S38" s="52"/>
    </row>
    <row r="39" spans="1:19">
      <c r="A39" s="47"/>
      <c r="B39" s="1"/>
      <c r="C39" s="1"/>
      <c r="D39" s="36"/>
      <c r="E39" s="182"/>
      <c r="F39" s="4"/>
      <c r="G39" s="58"/>
      <c r="H39" s="57"/>
      <c r="I39" s="18"/>
      <c r="J39" s="18"/>
      <c r="L39" s="18"/>
      <c r="M39" s="18"/>
      <c r="N39" s="18"/>
      <c r="O39" s="18"/>
      <c r="P39" s="18"/>
      <c r="Q39" s="14"/>
      <c r="R39" s="56"/>
      <c r="S39" s="52"/>
    </row>
    <row r="40" spans="1:19">
      <c r="A40" s="61" t="s">
        <v>203</v>
      </c>
      <c r="B40" s="1">
        <v>500</v>
      </c>
      <c r="C40" s="1">
        <v>271</v>
      </c>
      <c r="D40" s="36"/>
      <c r="E40" s="22" t="s">
        <v>198</v>
      </c>
      <c r="F40" s="4"/>
      <c r="G40" s="58" t="s">
        <v>201</v>
      </c>
      <c r="H40" s="101" t="s">
        <v>202</v>
      </c>
      <c r="I40" s="18">
        <v>25000</v>
      </c>
      <c r="J40" s="18"/>
      <c r="L40" s="18"/>
      <c r="M40" s="18">
        <f>I40+J40-L40-N40</f>
        <v>0</v>
      </c>
      <c r="N40" s="18">
        <v>25000</v>
      </c>
      <c r="O40" s="18">
        <v>14403.4</v>
      </c>
      <c r="P40" s="18">
        <v>8479.1</v>
      </c>
      <c r="Q40" s="14">
        <f>M40+N40-O40-P40</f>
        <v>2117.5</v>
      </c>
      <c r="R40" s="56"/>
      <c r="S40" s="52"/>
    </row>
    <row r="41" spans="1:19">
      <c r="A41" s="47"/>
      <c r="B41" s="1"/>
      <c r="C41" s="1"/>
      <c r="D41" s="36"/>
      <c r="E41" s="182"/>
      <c r="F41" s="4"/>
      <c r="G41" s="58"/>
      <c r="H41" s="57"/>
      <c r="I41" s="18"/>
      <c r="J41" s="18"/>
      <c r="L41" s="18"/>
      <c r="M41" s="18"/>
      <c r="N41" s="18"/>
      <c r="O41" s="18"/>
      <c r="P41" s="18"/>
      <c r="Q41" s="14"/>
      <c r="R41" s="56"/>
      <c r="S41" s="52"/>
    </row>
    <row r="42" spans="1:19">
      <c r="A42" s="61" t="s">
        <v>203</v>
      </c>
      <c r="B42" s="1">
        <v>500</v>
      </c>
      <c r="C42" s="1">
        <v>272</v>
      </c>
      <c r="D42" s="36"/>
      <c r="E42" s="22" t="s">
        <v>199</v>
      </c>
      <c r="F42" s="4"/>
      <c r="G42" s="58" t="s">
        <v>201</v>
      </c>
      <c r="H42" s="101" t="s">
        <v>202</v>
      </c>
      <c r="I42" s="18">
        <v>2000</v>
      </c>
      <c r="J42" s="18"/>
      <c r="L42" s="18"/>
      <c r="M42" s="18">
        <f>I42+J42-L42-N42</f>
        <v>0</v>
      </c>
      <c r="N42" s="18">
        <v>2000</v>
      </c>
      <c r="O42" s="18"/>
      <c r="P42" s="18"/>
      <c r="Q42" s="14">
        <f>M42+N42-O42-P42</f>
        <v>2000</v>
      </c>
      <c r="R42" s="56"/>
      <c r="S42" s="52"/>
    </row>
    <row r="43" spans="1:19">
      <c r="A43" s="47"/>
      <c r="B43" s="1"/>
      <c r="C43" s="1"/>
      <c r="D43" s="36"/>
      <c r="E43" s="182"/>
      <c r="F43" s="4"/>
      <c r="G43" s="58"/>
      <c r="H43" s="57"/>
      <c r="I43" s="18"/>
      <c r="J43" s="18"/>
      <c r="L43" s="18"/>
      <c r="M43" s="18"/>
      <c r="N43" s="18"/>
      <c r="O43" s="18"/>
      <c r="P43" s="18"/>
      <c r="Q43" s="14"/>
      <c r="R43" s="56"/>
      <c r="S43" s="52"/>
    </row>
    <row r="44" spans="1:19">
      <c r="A44" s="61" t="s">
        <v>203</v>
      </c>
      <c r="B44" s="1">
        <v>500</v>
      </c>
      <c r="C44" s="1">
        <v>273</v>
      </c>
      <c r="D44" s="99"/>
      <c r="E44" s="184" t="s">
        <v>200</v>
      </c>
      <c r="F44" s="80"/>
      <c r="G44" s="81" t="s">
        <v>201</v>
      </c>
      <c r="H44" s="105" t="s">
        <v>202</v>
      </c>
      <c r="I44" s="83">
        <v>250</v>
      </c>
      <c r="J44" s="83"/>
      <c r="K44" s="87"/>
      <c r="L44" s="83"/>
      <c r="M44" s="83">
        <f>I44+J44-L44-N44</f>
        <v>0</v>
      </c>
      <c r="N44" s="83">
        <v>250</v>
      </c>
      <c r="O44" s="83">
        <v>0</v>
      </c>
      <c r="P44" s="83">
        <v>250</v>
      </c>
      <c r="Q44" s="85">
        <f>M44+N44-O44-P44</f>
        <v>0</v>
      </c>
      <c r="R44" s="56"/>
      <c r="S44" s="52"/>
    </row>
    <row r="45" spans="1:19">
      <c r="A45" s="47"/>
      <c r="B45" s="1"/>
      <c r="C45" s="1"/>
      <c r="D45" s="36"/>
      <c r="E45" s="182"/>
      <c r="F45" s="4"/>
      <c r="G45" s="58"/>
      <c r="H45" s="57"/>
      <c r="I45" s="18"/>
      <c r="J45" s="18"/>
      <c r="L45" s="18"/>
      <c r="M45" s="18"/>
      <c r="N45" s="18"/>
      <c r="O45" s="18"/>
      <c r="P45" s="18"/>
      <c r="Q45" s="14"/>
      <c r="R45" s="56"/>
      <c r="S45" s="52"/>
    </row>
    <row r="46" spans="1:19">
      <c r="A46" s="61" t="s">
        <v>263</v>
      </c>
      <c r="B46" s="1">
        <v>500</v>
      </c>
      <c r="C46" s="1">
        <v>274</v>
      </c>
      <c r="D46" s="36"/>
      <c r="E46" s="22" t="s">
        <v>265</v>
      </c>
      <c r="F46" s="4"/>
      <c r="G46" s="58" t="s">
        <v>264</v>
      </c>
      <c r="H46" s="101" t="s">
        <v>285</v>
      </c>
      <c r="I46" s="18">
        <v>2000</v>
      </c>
      <c r="J46" s="18"/>
      <c r="L46" s="18"/>
      <c r="M46" s="18">
        <f>I46+J46-L46-N46</f>
        <v>0</v>
      </c>
      <c r="N46" s="18">
        <v>2000</v>
      </c>
      <c r="O46" s="18"/>
      <c r="P46" s="18"/>
      <c r="Q46" s="14">
        <f>M46+N46-O46-P46</f>
        <v>2000</v>
      </c>
      <c r="R46" s="56"/>
      <c r="S46" s="52"/>
    </row>
    <row r="47" spans="1:19">
      <c r="A47" s="61"/>
      <c r="B47" s="1"/>
      <c r="C47" s="1"/>
      <c r="D47" s="36"/>
      <c r="E47" s="22"/>
      <c r="F47" s="4"/>
      <c r="G47" s="58"/>
      <c r="H47" s="101"/>
      <c r="I47" s="18"/>
      <c r="J47" s="18"/>
      <c r="L47" s="18"/>
      <c r="M47" s="18"/>
      <c r="N47" s="18"/>
      <c r="O47" s="18"/>
      <c r="P47" s="18"/>
      <c r="Q47" s="14"/>
      <c r="R47" s="56"/>
      <c r="S47" s="52"/>
    </row>
    <row r="48" spans="1:19" ht="15.75" thickBot="1">
      <c r="A48" s="61"/>
      <c r="B48" s="1"/>
      <c r="C48" s="1"/>
      <c r="D48" s="109" t="s">
        <v>274</v>
      </c>
      <c r="E48" s="185"/>
      <c r="F48" s="110"/>
      <c r="G48" s="111"/>
      <c r="H48" s="112"/>
      <c r="I48" s="113">
        <f>SUM(I7:I47)</f>
        <v>117644</v>
      </c>
      <c r="J48" s="113">
        <f>SUM(J7:J47)</f>
        <v>-60</v>
      </c>
      <c r="K48" s="114"/>
      <c r="L48" s="68">
        <f t="shared" ref="L48:Q48" si="0">SUM(L7:L47)</f>
        <v>795.2</v>
      </c>
      <c r="M48" s="68">
        <f t="shared" si="0"/>
        <v>0</v>
      </c>
      <c r="N48" s="68">
        <f t="shared" si="0"/>
        <v>116788.8</v>
      </c>
      <c r="O48" s="68">
        <f t="shared" si="0"/>
        <v>25707.1</v>
      </c>
      <c r="P48" s="68">
        <f t="shared" si="0"/>
        <v>83245.500000000015</v>
      </c>
      <c r="Q48" s="68">
        <f t="shared" si="0"/>
        <v>7836.1999999999971</v>
      </c>
      <c r="R48" s="56"/>
      <c r="S48" s="52"/>
    </row>
    <row r="49" spans="1:19" ht="15.75" thickTop="1">
      <c r="A49" s="47"/>
      <c r="B49" s="1"/>
      <c r="C49" s="1"/>
      <c r="D49" s="36"/>
      <c r="E49" s="182"/>
      <c r="F49" s="4"/>
      <c r="G49" s="58"/>
      <c r="H49" s="57"/>
      <c r="I49" s="18"/>
      <c r="J49" s="18"/>
      <c r="L49" s="18"/>
      <c r="M49" s="18"/>
      <c r="N49" s="18"/>
      <c r="O49" s="18"/>
      <c r="P49" s="18"/>
      <c r="Q49" s="14"/>
      <c r="R49" s="56"/>
      <c r="S49" s="52"/>
    </row>
    <row r="50" spans="1:19">
      <c r="A50" s="23" t="s">
        <v>379</v>
      </c>
      <c r="B50" s="10"/>
      <c r="C50" s="13"/>
      <c r="D50" s="13"/>
      <c r="E50" s="13"/>
      <c r="F50" s="13"/>
      <c r="G50" s="13"/>
      <c r="H50" s="13"/>
      <c r="I50" s="10" t="s">
        <v>0</v>
      </c>
      <c r="J50" s="13"/>
      <c r="K50" s="13"/>
      <c r="L50" s="13"/>
      <c r="M50" s="13"/>
      <c r="N50" s="13"/>
      <c r="O50" s="13"/>
      <c r="P50" s="13"/>
      <c r="Q50" s="24" t="s">
        <v>1</v>
      </c>
      <c r="R50" s="8"/>
      <c r="S50" s="25">
        <f>S$1</f>
        <v>0</v>
      </c>
    </row>
    <row r="51" spans="1:19">
      <c r="A51" s="18"/>
      <c r="B51" s="5"/>
      <c r="I51" s="2" t="s">
        <v>10</v>
      </c>
      <c r="Q51" s="3">
        <f>$R$2</f>
        <v>0</v>
      </c>
      <c r="R51" s="3"/>
      <c r="S51" s="26"/>
    </row>
    <row r="52" spans="1:19">
      <c r="A52" s="75" t="str">
        <f>A3</f>
        <v>Shaded Accounts are Fully Liquidated , Deactivated</v>
      </c>
      <c r="B52" s="76"/>
      <c r="C52" s="186"/>
      <c r="D52" s="186"/>
      <c r="E52" s="186"/>
      <c r="F52" s="186"/>
      <c r="G52" s="187"/>
      <c r="H52" s="11"/>
      <c r="I52" s="28" t="s">
        <v>12</v>
      </c>
      <c r="L52" s="11"/>
      <c r="M52" s="11"/>
      <c r="N52" s="11"/>
      <c r="O52" s="11"/>
      <c r="P52" s="29"/>
      <c r="Q52" s="30"/>
      <c r="R52" s="30"/>
      <c r="S52" s="31" t="s">
        <v>386</v>
      </c>
    </row>
    <row r="53" spans="1:19">
      <c r="A53" s="20"/>
      <c r="B53" s="13"/>
      <c r="C53" s="13"/>
      <c r="D53" s="20"/>
      <c r="E53" s="13"/>
      <c r="F53" s="13"/>
      <c r="G53" s="51" t="s">
        <v>71</v>
      </c>
      <c r="H53" s="8" t="s">
        <v>13</v>
      </c>
      <c r="I53" s="12" t="s">
        <v>14</v>
      </c>
      <c r="J53" s="12" t="s">
        <v>14</v>
      </c>
      <c r="K53" s="13"/>
      <c r="L53" s="74"/>
      <c r="M53" s="33"/>
      <c r="N53" s="33"/>
      <c r="O53" s="45" t="s">
        <v>15</v>
      </c>
      <c r="P53" s="33"/>
      <c r="Q53" s="33"/>
      <c r="R53" s="20"/>
      <c r="S53" s="165"/>
    </row>
    <row r="54" spans="1:19">
      <c r="A54" s="16" t="s">
        <v>16</v>
      </c>
      <c r="B54" s="30" t="s">
        <v>17</v>
      </c>
      <c r="C54" s="30" t="s">
        <v>18</v>
      </c>
      <c r="D54" s="15"/>
      <c r="E54" s="11" t="s">
        <v>19</v>
      </c>
      <c r="F54" s="11"/>
      <c r="G54" s="44" t="s">
        <v>72</v>
      </c>
      <c r="H54" s="30" t="s">
        <v>20</v>
      </c>
      <c r="I54" s="16" t="s">
        <v>21</v>
      </c>
      <c r="J54" s="16" t="s">
        <v>103</v>
      </c>
      <c r="K54" s="30" t="s">
        <v>104</v>
      </c>
      <c r="L54" s="27" t="s">
        <v>2</v>
      </c>
      <c r="M54" s="16" t="s">
        <v>22</v>
      </c>
      <c r="N54" s="16" t="s">
        <v>23</v>
      </c>
      <c r="O54" s="16" t="s">
        <v>3</v>
      </c>
      <c r="P54" s="16" t="s">
        <v>4</v>
      </c>
      <c r="Q54" s="16" t="s">
        <v>24</v>
      </c>
      <c r="R54" s="15"/>
      <c r="S54" s="188" t="s">
        <v>25</v>
      </c>
    </row>
    <row r="55" spans="1:19">
      <c r="A55" s="35"/>
      <c r="B55" s="1"/>
      <c r="C55" s="1"/>
      <c r="D55" s="36" t="s">
        <v>32</v>
      </c>
      <c r="G55" s="14"/>
      <c r="H55" s="56"/>
      <c r="I55" s="18"/>
      <c r="J55" s="18"/>
      <c r="L55" s="18"/>
      <c r="M55" s="18"/>
      <c r="N55" s="18"/>
      <c r="O55" s="18"/>
      <c r="P55" s="18"/>
      <c r="Q55" s="18"/>
      <c r="R55" s="18"/>
      <c r="S55" s="52"/>
    </row>
    <row r="56" spans="1:19">
      <c r="A56" s="37" t="s">
        <v>28</v>
      </c>
      <c r="B56" s="1">
        <v>500</v>
      </c>
      <c r="C56" s="1">
        <v>338</v>
      </c>
      <c r="D56" s="83"/>
      <c r="E56" s="183" t="s">
        <v>56</v>
      </c>
      <c r="F56" s="80"/>
      <c r="G56" s="81" t="s">
        <v>74</v>
      </c>
      <c r="H56" s="82" t="s">
        <v>29</v>
      </c>
      <c r="I56" s="83">
        <v>1000</v>
      </c>
      <c r="J56" s="83"/>
      <c r="K56" s="87"/>
      <c r="L56" s="83">
        <v>1.5</v>
      </c>
      <c r="M56" s="83">
        <f>I56+J56-L56-N56</f>
        <v>0</v>
      </c>
      <c r="N56" s="83">
        <v>998.5</v>
      </c>
      <c r="O56" s="83">
        <v>0</v>
      </c>
      <c r="P56" s="83">
        <v>998.5</v>
      </c>
      <c r="Q56" s="83">
        <f>M56+N56-O56-P56</f>
        <v>0</v>
      </c>
      <c r="R56" s="18"/>
      <c r="S56" s="53"/>
    </row>
    <row r="57" spans="1:19">
      <c r="A57" s="61" t="s">
        <v>77</v>
      </c>
      <c r="B57" s="1">
        <v>500</v>
      </c>
      <c r="C57" s="1">
        <v>339</v>
      </c>
      <c r="D57" s="79"/>
      <c r="E57" s="80" t="s">
        <v>82</v>
      </c>
      <c r="F57" s="80"/>
      <c r="G57" s="81" t="s">
        <v>129</v>
      </c>
      <c r="H57" s="93" t="s">
        <v>99</v>
      </c>
      <c r="I57" s="83">
        <v>750</v>
      </c>
      <c r="J57" s="83"/>
      <c r="K57" s="89" t="s">
        <v>50</v>
      </c>
      <c r="L57" s="83"/>
      <c r="M57" s="83">
        <f>I57+J57-L57-N57</f>
        <v>0</v>
      </c>
      <c r="N57" s="83">
        <v>750</v>
      </c>
      <c r="O57" s="83">
        <v>0</v>
      </c>
      <c r="P57" s="83">
        <v>750</v>
      </c>
      <c r="Q57" s="83">
        <f>M57+N57-O57-P57</f>
        <v>0</v>
      </c>
      <c r="R57" s="18"/>
      <c r="S57" s="52"/>
    </row>
    <row r="58" spans="1:19">
      <c r="A58" s="61" t="s">
        <v>77</v>
      </c>
      <c r="B58" s="1">
        <v>500</v>
      </c>
      <c r="C58" s="1">
        <v>340</v>
      </c>
      <c r="D58" s="79"/>
      <c r="E58" s="80" t="s">
        <v>83</v>
      </c>
      <c r="F58" s="80"/>
      <c r="G58" s="81" t="s">
        <v>101</v>
      </c>
      <c r="H58" s="88" t="s">
        <v>81</v>
      </c>
      <c r="I58" s="83">
        <v>1200</v>
      </c>
      <c r="J58" s="83"/>
      <c r="K58" s="87"/>
      <c r="L58" s="83"/>
      <c r="M58" s="83">
        <f>I58+J58-L58-N58</f>
        <v>0</v>
      </c>
      <c r="N58" s="83">
        <v>1200</v>
      </c>
      <c r="O58" s="83">
        <v>0</v>
      </c>
      <c r="P58" s="83">
        <v>1200</v>
      </c>
      <c r="Q58" s="85">
        <f>M58+N58-O58-P58</f>
        <v>0</v>
      </c>
      <c r="R58" s="18"/>
      <c r="S58" s="52"/>
    </row>
    <row r="59" spans="1:19">
      <c r="A59" s="61"/>
      <c r="B59" s="1"/>
      <c r="C59" s="1"/>
      <c r="D59" s="63"/>
      <c r="E59" s="64"/>
      <c r="F59" s="64"/>
      <c r="G59" s="58"/>
      <c r="H59" s="57"/>
      <c r="I59" s="18"/>
      <c r="J59" s="18"/>
      <c r="L59" s="18"/>
      <c r="M59" s="18"/>
      <c r="N59" s="18"/>
      <c r="O59" s="18"/>
      <c r="P59" s="18"/>
      <c r="Q59" s="14"/>
      <c r="R59" s="56"/>
      <c r="S59" s="52"/>
    </row>
    <row r="60" spans="1:19">
      <c r="A60" s="61" t="s">
        <v>141</v>
      </c>
      <c r="B60" s="1">
        <v>500</v>
      </c>
      <c r="C60" s="1">
        <v>341</v>
      </c>
      <c r="D60" s="18"/>
      <c r="E60" s="22" t="s">
        <v>148</v>
      </c>
      <c r="F60" s="4"/>
      <c r="G60" s="58" t="s">
        <v>201</v>
      </c>
      <c r="H60" s="101" t="s">
        <v>143</v>
      </c>
      <c r="I60" s="18">
        <v>2000</v>
      </c>
      <c r="J60" s="18"/>
      <c r="L60" s="18"/>
      <c r="M60" s="18">
        <f>I60+J60-L60-N60</f>
        <v>0</v>
      </c>
      <c r="N60" s="18">
        <v>2000</v>
      </c>
      <c r="O60" s="18">
        <v>65.3</v>
      </c>
      <c r="P60" s="18">
        <v>1900.5</v>
      </c>
      <c r="Q60" s="14">
        <f>M60+N60-O60-P60</f>
        <v>34.200000000000045</v>
      </c>
      <c r="R60" s="56"/>
      <c r="S60" s="52"/>
    </row>
    <row r="61" spans="1:19">
      <c r="A61" s="37"/>
      <c r="B61" s="1"/>
      <c r="C61" s="1"/>
      <c r="D61" s="18"/>
      <c r="E61" s="182"/>
      <c r="F61" s="4"/>
      <c r="G61" s="58"/>
      <c r="H61" s="57"/>
      <c r="I61" s="18"/>
      <c r="J61" s="18"/>
      <c r="L61" s="18"/>
      <c r="M61" s="18"/>
      <c r="N61" s="18"/>
      <c r="O61" s="18"/>
      <c r="P61" s="18"/>
      <c r="Q61" s="14"/>
      <c r="R61" s="56"/>
      <c r="S61" s="52"/>
    </row>
    <row r="62" spans="1:19">
      <c r="A62" s="61" t="s">
        <v>141</v>
      </c>
      <c r="B62" s="1">
        <v>500</v>
      </c>
      <c r="C62" s="1">
        <v>342</v>
      </c>
      <c r="D62" s="63"/>
      <c r="E62" s="64" t="s">
        <v>149</v>
      </c>
      <c r="F62" s="64"/>
      <c r="G62" s="58" t="s">
        <v>201</v>
      </c>
      <c r="H62" s="101" t="s">
        <v>143</v>
      </c>
      <c r="I62" s="18">
        <v>1000</v>
      </c>
      <c r="J62" s="18"/>
      <c r="K62" s="66"/>
      <c r="L62" s="18"/>
      <c r="M62" s="18">
        <f>I62+J62-L62-N62</f>
        <v>0</v>
      </c>
      <c r="N62" s="18">
        <v>1000</v>
      </c>
      <c r="O62" s="18">
        <v>28.5</v>
      </c>
      <c r="P62" s="18">
        <v>971.5</v>
      </c>
      <c r="Q62" s="14">
        <f>M62+N62-O62-P62</f>
        <v>0</v>
      </c>
      <c r="R62" s="56"/>
      <c r="S62" s="52"/>
    </row>
    <row r="63" spans="1:19">
      <c r="A63" s="37"/>
      <c r="B63" s="1"/>
      <c r="C63" s="1"/>
      <c r="D63" s="18"/>
      <c r="E63" s="182"/>
      <c r="F63" s="4"/>
      <c r="G63" s="58"/>
      <c r="H63" s="57"/>
      <c r="I63" s="18"/>
      <c r="J63" s="18"/>
      <c r="L63" s="18"/>
      <c r="M63" s="18"/>
      <c r="N63" s="18"/>
      <c r="O63" s="18"/>
      <c r="P63" s="18"/>
      <c r="Q63" s="14"/>
      <c r="R63" s="56"/>
      <c r="S63" s="52"/>
    </row>
    <row r="64" spans="1:19">
      <c r="A64" s="61" t="s">
        <v>141</v>
      </c>
      <c r="B64" s="1">
        <v>500</v>
      </c>
      <c r="C64" s="1">
        <v>343</v>
      </c>
      <c r="D64" s="63"/>
      <c r="E64" s="64" t="s">
        <v>150</v>
      </c>
      <c r="F64" s="64"/>
      <c r="G64" s="58" t="s">
        <v>201</v>
      </c>
      <c r="H64" s="101" t="s">
        <v>143</v>
      </c>
      <c r="I64" s="18">
        <v>1500</v>
      </c>
      <c r="J64" s="18"/>
      <c r="L64" s="18"/>
      <c r="M64" s="18">
        <f>I64+J64-L64-N64</f>
        <v>0</v>
      </c>
      <c r="N64" s="18">
        <v>1500</v>
      </c>
      <c r="O64" s="18">
        <v>25.3</v>
      </c>
      <c r="P64" s="18">
        <v>1312.4</v>
      </c>
      <c r="Q64" s="14">
        <f>M64+N64-O64-P64</f>
        <v>162.29999999999995</v>
      </c>
      <c r="R64" s="56"/>
      <c r="S64" s="52"/>
    </row>
    <row r="65" spans="1:19">
      <c r="A65" s="61"/>
      <c r="B65" s="1"/>
      <c r="C65" s="1"/>
      <c r="D65" s="63"/>
      <c r="E65" s="64"/>
      <c r="F65" s="64"/>
      <c r="G65" s="58"/>
      <c r="H65" s="57"/>
      <c r="I65" s="18"/>
      <c r="J65" s="18"/>
      <c r="L65" s="18"/>
      <c r="M65" s="18"/>
      <c r="N65" s="18"/>
      <c r="O65" s="18"/>
      <c r="P65" s="18"/>
      <c r="Q65" s="14"/>
      <c r="R65" s="56"/>
      <c r="S65" s="52"/>
    </row>
    <row r="66" spans="1:19">
      <c r="A66" s="61" t="s">
        <v>141</v>
      </c>
      <c r="B66" s="1">
        <v>500</v>
      </c>
      <c r="C66" s="1">
        <v>344</v>
      </c>
      <c r="D66" s="63"/>
      <c r="E66" s="64" t="s">
        <v>147</v>
      </c>
      <c r="F66" s="64"/>
      <c r="G66" s="58" t="s">
        <v>201</v>
      </c>
      <c r="H66" s="101" t="s">
        <v>143</v>
      </c>
      <c r="I66" s="18">
        <v>300</v>
      </c>
      <c r="J66" s="18"/>
      <c r="L66" s="18"/>
      <c r="M66" s="18">
        <f>I66+J66-L66-N66</f>
        <v>0</v>
      </c>
      <c r="N66" s="18">
        <v>300</v>
      </c>
      <c r="O66" s="18">
        <v>131.5</v>
      </c>
      <c r="P66" s="18">
        <v>141.80000000000001</v>
      </c>
      <c r="Q66" s="14">
        <f>M66+N66-O66-P66</f>
        <v>26.699999999999989</v>
      </c>
      <c r="R66" s="56"/>
      <c r="S66" s="52"/>
    </row>
    <row r="67" spans="1:19">
      <c r="A67" s="61"/>
      <c r="B67" s="1"/>
      <c r="C67" s="1"/>
      <c r="D67" s="63"/>
      <c r="E67" s="64"/>
      <c r="F67" s="64"/>
      <c r="G67" s="58"/>
      <c r="H67" s="57"/>
      <c r="I67" s="18"/>
      <c r="J67" s="18"/>
      <c r="L67" s="18"/>
      <c r="M67" s="18"/>
      <c r="N67" s="18"/>
      <c r="O67" s="18"/>
      <c r="P67" s="18"/>
      <c r="Q67" s="14"/>
      <c r="R67" s="56"/>
      <c r="S67" s="52"/>
    </row>
    <row r="68" spans="1:19">
      <c r="A68" s="61" t="s">
        <v>203</v>
      </c>
      <c r="B68" s="1">
        <v>500</v>
      </c>
      <c r="C68" s="1">
        <v>345</v>
      </c>
      <c r="D68" s="63"/>
      <c r="E68" s="64" t="s">
        <v>204</v>
      </c>
      <c r="F68" s="64"/>
      <c r="G68" s="58" t="s">
        <v>201</v>
      </c>
      <c r="H68" s="101" t="s">
        <v>202</v>
      </c>
      <c r="I68" s="18">
        <v>1000</v>
      </c>
      <c r="J68" s="18"/>
      <c r="L68" s="18"/>
      <c r="M68" s="18">
        <f>I68+J68-L68-N68</f>
        <v>0</v>
      </c>
      <c r="N68" s="18">
        <v>1000</v>
      </c>
      <c r="O68" s="18">
        <v>16.899999999999999</v>
      </c>
      <c r="P68" s="18">
        <v>138.1</v>
      </c>
      <c r="Q68" s="14">
        <f>M68+N68-O68-P68</f>
        <v>845</v>
      </c>
      <c r="R68" s="56"/>
      <c r="S68" s="52"/>
    </row>
    <row r="69" spans="1:19">
      <c r="A69" s="47"/>
      <c r="B69" s="1"/>
      <c r="C69" s="1"/>
      <c r="D69" s="63"/>
      <c r="E69" s="64"/>
      <c r="F69" s="64"/>
      <c r="G69" s="58"/>
      <c r="H69" s="57"/>
      <c r="I69" s="18"/>
      <c r="J69" s="18"/>
      <c r="L69" s="18"/>
      <c r="M69" s="18"/>
      <c r="N69" s="18"/>
      <c r="O69" s="18"/>
      <c r="P69" s="18"/>
      <c r="Q69" s="14"/>
      <c r="R69" s="56"/>
      <c r="S69" s="52"/>
    </row>
    <row r="70" spans="1:19">
      <c r="A70" s="61" t="s">
        <v>203</v>
      </c>
      <c r="B70" s="1">
        <v>500</v>
      </c>
      <c r="C70" s="1">
        <v>346</v>
      </c>
      <c r="D70" s="63"/>
      <c r="E70" s="64" t="s">
        <v>262</v>
      </c>
      <c r="F70" s="64"/>
      <c r="G70" s="58" t="s">
        <v>201</v>
      </c>
      <c r="H70" s="101" t="s">
        <v>202</v>
      </c>
      <c r="I70" s="18">
        <v>7000</v>
      </c>
      <c r="J70" s="18">
        <v>-6976</v>
      </c>
      <c r="L70" s="103"/>
      <c r="M70" s="18">
        <f>I70+J70-L70-N70</f>
        <v>24</v>
      </c>
      <c r="N70" s="18"/>
      <c r="O70" s="18"/>
      <c r="P70" s="18"/>
      <c r="Q70" s="14">
        <f>M70+N70-O70-P70</f>
        <v>24</v>
      </c>
      <c r="R70" s="56"/>
      <c r="S70" s="53" t="s">
        <v>290</v>
      </c>
    </row>
    <row r="71" spans="1:19">
      <c r="A71" s="47"/>
      <c r="B71" s="1"/>
      <c r="C71" s="1"/>
      <c r="D71" s="63"/>
      <c r="E71" s="64"/>
      <c r="F71" s="64"/>
      <c r="G71" s="58"/>
      <c r="H71" s="57"/>
      <c r="I71" s="18"/>
      <c r="J71" s="18"/>
      <c r="L71" s="18"/>
      <c r="M71" s="18"/>
      <c r="N71" s="18"/>
      <c r="O71" s="18"/>
      <c r="P71" s="18"/>
      <c r="Q71" s="14"/>
      <c r="R71" s="56"/>
      <c r="S71" s="52"/>
    </row>
    <row r="72" spans="1:19">
      <c r="A72" s="61" t="s">
        <v>203</v>
      </c>
      <c r="B72" s="1">
        <v>500</v>
      </c>
      <c r="C72" s="1">
        <v>347</v>
      </c>
      <c r="D72" s="63"/>
      <c r="E72" s="64" t="s">
        <v>206</v>
      </c>
      <c r="F72" s="64"/>
      <c r="G72" s="58" t="s">
        <v>201</v>
      </c>
      <c r="H72" s="101" t="s">
        <v>202</v>
      </c>
      <c r="I72" s="18">
        <v>4000</v>
      </c>
      <c r="J72" s="18"/>
      <c r="L72" s="18"/>
      <c r="M72" s="18">
        <f>I72+J72-L72-N72</f>
        <v>0</v>
      </c>
      <c r="N72" s="18">
        <v>4000</v>
      </c>
      <c r="O72" s="18">
        <v>1016.6</v>
      </c>
      <c r="P72" s="18">
        <v>1448.1</v>
      </c>
      <c r="Q72" s="14">
        <f>M72+N72-O72-P72</f>
        <v>1535.3000000000002</v>
      </c>
      <c r="R72" s="56"/>
      <c r="S72" s="52"/>
    </row>
    <row r="73" spans="1:19">
      <c r="A73" s="61"/>
      <c r="B73" s="1"/>
      <c r="C73" s="1"/>
      <c r="D73" s="63"/>
      <c r="E73" s="64"/>
      <c r="F73" s="64"/>
      <c r="G73" s="58"/>
      <c r="H73" s="57"/>
      <c r="I73" s="18"/>
      <c r="J73" s="18"/>
      <c r="L73" s="18"/>
      <c r="M73" s="18"/>
      <c r="N73" s="18"/>
      <c r="O73" s="18"/>
      <c r="P73" s="18"/>
      <c r="Q73" s="14"/>
      <c r="R73" s="56"/>
      <c r="S73" s="52"/>
    </row>
    <row r="74" spans="1:19">
      <c r="A74" s="61" t="s">
        <v>203</v>
      </c>
      <c r="B74" s="1">
        <v>500</v>
      </c>
      <c r="C74" s="1">
        <v>348</v>
      </c>
      <c r="D74" s="63"/>
      <c r="E74" s="64" t="s">
        <v>207</v>
      </c>
      <c r="F74" s="64"/>
      <c r="G74" s="58" t="s">
        <v>201</v>
      </c>
      <c r="H74" s="101" t="s">
        <v>202</v>
      </c>
      <c r="I74" s="18">
        <v>1000</v>
      </c>
      <c r="J74" s="18">
        <f>-100+25</f>
        <v>-75</v>
      </c>
      <c r="K74" s="66" t="s">
        <v>271</v>
      </c>
      <c r="L74" s="18"/>
      <c r="M74" s="18">
        <v>25</v>
      </c>
      <c r="N74" s="18">
        <v>900</v>
      </c>
      <c r="O74" s="18">
        <v>97.9</v>
      </c>
      <c r="P74" s="18">
        <v>801.3</v>
      </c>
      <c r="Q74" s="14">
        <f>M74+N74-O74-P74</f>
        <v>25.800000000000068</v>
      </c>
      <c r="R74" s="56"/>
      <c r="S74" s="116" t="s">
        <v>387</v>
      </c>
    </row>
    <row r="75" spans="1:19">
      <c r="A75" s="61"/>
      <c r="B75" s="1"/>
      <c r="C75" s="1">
        <v>348</v>
      </c>
      <c r="D75" s="63"/>
      <c r="E75" s="64" t="s">
        <v>388</v>
      </c>
      <c r="F75" s="64"/>
      <c r="G75" s="58"/>
      <c r="H75" s="57"/>
      <c r="I75" s="18"/>
      <c r="J75" s="18">
        <f>100-25</f>
        <v>75</v>
      </c>
      <c r="K75" s="66" t="s">
        <v>271</v>
      </c>
      <c r="L75" s="18"/>
      <c r="M75" s="18">
        <f>I75+J75-L75-N75</f>
        <v>0</v>
      </c>
      <c r="N75" s="18">
        <v>75</v>
      </c>
      <c r="O75" s="18"/>
      <c r="P75" s="18"/>
      <c r="Q75" s="14">
        <f>M75+N75-O75-P75</f>
        <v>75</v>
      </c>
      <c r="R75" s="56"/>
      <c r="S75" s="52">
        <f>+Q75+Q74</f>
        <v>100.80000000000007</v>
      </c>
    </row>
    <row r="76" spans="1:19">
      <c r="A76" s="61"/>
      <c r="B76" s="1"/>
      <c r="C76" s="1"/>
      <c r="D76" s="63"/>
      <c r="E76" s="64"/>
      <c r="F76" s="64"/>
      <c r="G76" s="58"/>
      <c r="H76" s="57"/>
      <c r="I76" s="18"/>
      <c r="J76" s="18"/>
      <c r="L76" s="18"/>
      <c r="M76" s="18"/>
      <c r="N76" s="18"/>
      <c r="O76" s="18"/>
      <c r="P76" s="18"/>
      <c r="Q76" s="14"/>
      <c r="R76" s="56"/>
      <c r="S76" s="52"/>
    </row>
    <row r="77" spans="1:19">
      <c r="A77" s="61" t="s">
        <v>203</v>
      </c>
      <c r="B77" s="1">
        <v>500</v>
      </c>
      <c r="C77" s="1">
        <v>349</v>
      </c>
      <c r="D77" s="63"/>
      <c r="E77" s="64" t="s">
        <v>205</v>
      </c>
      <c r="F77" s="64"/>
      <c r="G77" s="58"/>
      <c r="H77" s="57"/>
      <c r="I77" s="18"/>
      <c r="J77" s="18">
        <v>6976</v>
      </c>
      <c r="L77" s="18"/>
      <c r="M77" s="18">
        <f>I77+J77-L77-N77</f>
        <v>0</v>
      </c>
      <c r="N77" s="18">
        <v>6976</v>
      </c>
      <c r="O77" s="18">
        <v>400</v>
      </c>
      <c r="P77" s="18">
        <v>6576</v>
      </c>
      <c r="Q77" s="14">
        <f>M77+N77-O77-P77</f>
        <v>0</v>
      </c>
      <c r="R77" s="56"/>
      <c r="S77" s="52"/>
    </row>
    <row r="78" spans="1:19">
      <c r="A78" s="61"/>
      <c r="B78" s="1"/>
      <c r="C78" s="1"/>
      <c r="D78" s="63"/>
      <c r="E78" s="64"/>
      <c r="F78" s="64"/>
      <c r="G78" s="58"/>
      <c r="H78" s="57"/>
      <c r="I78" s="18"/>
      <c r="J78" s="18"/>
      <c r="L78" s="18"/>
      <c r="M78" s="18"/>
      <c r="N78" s="18"/>
      <c r="O78" s="18"/>
      <c r="P78" s="18"/>
      <c r="Q78" s="14"/>
      <c r="R78" s="56"/>
      <c r="S78" s="52"/>
    </row>
    <row r="79" spans="1:19" ht="15.75" thickBot="1">
      <c r="A79" s="61"/>
      <c r="B79" s="1"/>
      <c r="C79" s="1"/>
      <c r="D79" s="109" t="s">
        <v>275</v>
      </c>
      <c r="E79" s="185"/>
      <c r="F79" s="110"/>
      <c r="G79" s="111"/>
      <c r="H79" s="112"/>
      <c r="I79" s="113">
        <f>SUM(I55:I78)</f>
        <v>20750</v>
      </c>
      <c r="J79" s="113">
        <f>SUM(J55:J78)</f>
        <v>0</v>
      </c>
      <c r="K79" s="114"/>
      <c r="L79" s="113">
        <f t="shared" ref="L79:Q79" si="1">SUM(L55:L78)</f>
        <v>1.5</v>
      </c>
      <c r="M79" s="68">
        <f t="shared" si="1"/>
        <v>49</v>
      </c>
      <c r="N79" s="68">
        <f t="shared" si="1"/>
        <v>20699.5</v>
      </c>
      <c r="O79" s="68">
        <f t="shared" si="1"/>
        <v>1782</v>
      </c>
      <c r="P79" s="68">
        <f t="shared" si="1"/>
        <v>16238.199999999999</v>
      </c>
      <c r="Q79" s="68">
        <f t="shared" si="1"/>
        <v>2728.3</v>
      </c>
      <c r="R79" s="56"/>
      <c r="S79" s="52"/>
    </row>
    <row r="80" spans="1:19" ht="15.75" thickTop="1">
      <c r="A80" s="61"/>
      <c r="B80" s="1"/>
      <c r="C80" s="1"/>
      <c r="D80" s="63"/>
      <c r="E80" s="64"/>
      <c r="F80" s="64"/>
      <c r="G80" s="58"/>
      <c r="H80" s="57"/>
      <c r="I80" s="18"/>
      <c r="J80" s="18"/>
      <c r="L80" s="18"/>
      <c r="M80" s="14"/>
      <c r="N80" s="14"/>
      <c r="O80" s="14"/>
      <c r="P80" s="14"/>
      <c r="Q80" s="14"/>
      <c r="R80" s="56"/>
      <c r="S80" s="52"/>
    </row>
    <row r="81" spans="1:19">
      <c r="A81" s="23" t="s">
        <v>379</v>
      </c>
      <c r="B81" s="10"/>
      <c r="C81" s="13"/>
      <c r="D81" s="13"/>
      <c r="E81" s="13"/>
      <c r="F81" s="13"/>
      <c r="G81" s="13"/>
      <c r="H81" s="13"/>
      <c r="I81" s="10" t="s">
        <v>0</v>
      </c>
      <c r="J81" s="13"/>
      <c r="K81" s="13"/>
      <c r="L81" s="13"/>
      <c r="M81" s="13"/>
      <c r="N81" s="13"/>
      <c r="O81" s="13"/>
      <c r="P81" s="13"/>
      <c r="Q81" s="24" t="s">
        <v>1</v>
      </c>
      <c r="R81" s="8"/>
      <c r="S81" s="25">
        <f>S$1</f>
        <v>0</v>
      </c>
    </row>
    <row r="82" spans="1:19">
      <c r="A82" s="18"/>
      <c r="B82" s="5"/>
      <c r="I82" s="2" t="s">
        <v>10</v>
      </c>
      <c r="O82" t="s">
        <v>389</v>
      </c>
      <c r="Q82" s="3">
        <f>$R$2</f>
        <v>0</v>
      </c>
      <c r="R82" s="3"/>
      <c r="S82" s="26"/>
    </row>
    <row r="83" spans="1:19">
      <c r="A83" s="75" t="str">
        <f>A3</f>
        <v>Shaded Accounts are Fully Liquidated , Deactivated</v>
      </c>
      <c r="B83" s="76"/>
      <c r="C83" s="186"/>
      <c r="D83" s="186"/>
      <c r="E83" s="186"/>
      <c r="F83" s="186"/>
      <c r="G83" s="189"/>
      <c r="H83" s="11"/>
      <c r="I83" s="28" t="s">
        <v>12</v>
      </c>
      <c r="L83" s="11"/>
      <c r="M83" s="11"/>
      <c r="N83" s="11"/>
      <c r="O83" s="11"/>
      <c r="P83" s="29"/>
      <c r="Q83" s="30"/>
      <c r="R83" s="30"/>
      <c r="S83" s="31" t="s">
        <v>390</v>
      </c>
    </row>
    <row r="84" spans="1:19">
      <c r="A84" s="20"/>
      <c r="B84" s="13"/>
      <c r="C84" s="13"/>
      <c r="D84" s="20"/>
      <c r="E84" s="13"/>
      <c r="F84" s="13"/>
      <c r="G84" s="51" t="s">
        <v>71</v>
      </c>
      <c r="H84" s="12" t="s">
        <v>13</v>
      </c>
      <c r="I84" s="12" t="s">
        <v>14</v>
      </c>
      <c r="J84" s="12" t="s">
        <v>14</v>
      </c>
      <c r="K84" s="13"/>
      <c r="L84" s="74"/>
      <c r="M84" s="33"/>
      <c r="N84" s="33"/>
      <c r="O84" s="45" t="s">
        <v>15</v>
      </c>
      <c r="P84" s="33"/>
      <c r="Q84" s="33"/>
      <c r="R84" s="20"/>
      <c r="S84" s="165"/>
    </row>
    <row r="85" spans="1:19">
      <c r="A85" s="16" t="s">
        <v>16</v>
      </c>
      <c r="B85" s="30" t="s">
        <v>17</v>
      </c>
      <c r="C85" s="30" t="s">
        <v>18</v>
      </c>
      <c r="D85" s="15"/>
      <c r="E85" s="11" t="s">
        <v>19</v>
      </c>
      <c r="F85" s="11"/>
      <c r="G85" s="44" t="s">
        <v>72</v>
      </c>
      <c r="H85" s="16" t="s">
        <v>20</v>
      </c>
      <c r="I85" s="16" t="s">
        <v>21</v>
      </c>
      <c r="J85" s="16" t="s">
        <v>103</v>
      </c>
      <c r="K85" s="30" t="s">
        <v>104</v>
      </c>
      <c r="L85" s="27" t="s">
        <v>2</v>
      </c>
      <c r="M85" s="16" t="s">
        <v>22</v>
      </c>
      <c r="N85" s="16" t="s">
        <v>23</v>
      </c>
      <c r="O85" s="16" t="s">
        <v>3</v>
      </c>
      <c r="P85" s="16" t="s">
        <v>4</v>
      </c>
      <c r="Q85" s="16" t="s">
        <v>24</v>
      </c>
      <c r="R85" s="15"/>
      <c r="S85" s="188" t="s">
        <v>25</v>
      </c>
    </row>
    <row r="86" spans="1:19">
      <c r="A86" s="18"/>
      <c r="D86" s="6" t="s">
        <v>33</v>
      </c>
      <c r="E86" s="4"/>
      <c r="F86" s="4"/>
      <c r="G86" s="14"/>
      <c r="H86" s="56"/>
      <c r="I86" s="18"/>
      <c r="J86" s="18"/>
      <c r="L86" s="18"/>
      <c r="M86" s="18"/>
      <c r="N86" s="18"/>
      <c r="O86" s="18"/>
      <c r="P86" s="18"/>
      <c r="Q86" s="18"/>
      <c r="R86" s="18"/>
      <c r="S86" s="52"/>
    </row>
    <row r="87" spans="1:19">
      <c r="A87" s="47" t="s">
        <v>28</v>
      </c>
      <c r="B87" s="1">
        <v>500</v>
      </c>
      <c r="C87" s="1">
        <v>443</v>
      </c>
      <c r="D87" s="35"/>
      <c r="E87" s="182" t="s">
        <v>57</v>
      </c>
      <c r="F87" s="4"/>
      <c r="G87" s="58" t="s">
        <v>74</v>
      </c>
      <c r="H87" s="46" t="s">
        <v>192</v>
      </c>
      <c r="I87" s="18">
        <v>1900</v>
      </c>
      <c r="J87" s="18"/>
      <c r="L87" s="18"/>
      <c r="M87" s="18">
        <f>ROUND(I87+J87-L87-N87,1)</f>
        <v>0</v>
      </c>
      <c r="N87" s="18">
        <v>1900</v>
      </c>
      <c r="O87" s="18">
        <v>87.4</v>
      </c>
      <c r="P87" s="18">
        <v>1812.6</v>
      </c>
      <c r="Q87" s="18">
        <f>M87+N87-O87-P87</f>
        <v>0</v>
      </c>
      <c r="R87" s="18"/>
      <c r="S87" s="52"/>
    </row>
    <row r="88" spans="1:19">
      <c r="A88" s="35"/>
      <c r="B88" s="1"/>
      <c r="C88" s="1"/>
      <c r="D88" s="35"/>
      <c r="E88" s="4"/>
      <c r="F88" s="4"/>
      <c r="G88" s="14"/>
      <c r="H88" s="56"/>
      <c r="I88" s="18"/>
      <c r="J88" s="18"/>
      <c r="L88" s="18"/>
      <c r="M88" s="18"/>
      <c r="N88" s="18"/>
      <c r="O88" s="18"/>
      <c r="P88" s="18"/>
      <c r="Q88" s="18"/>
      <c r="R88" s="18"/>
      <c r="S88" s="52"/>
    </row>
    <row r="89" spans="1:19">
      <c r="A89" s="47" t="s">
        <v>28</v>
      </c>
      <c r="B89" s="1">
        <v>500</v>
      </c>
      <c r="C89" s="1">
        <v>444</v>
      </c>
      <c r="D89" s="79"/>
      <c r="E89" s="183" t="s">
        <v>58</v>
      </c>
      <c r="F89" s="80"/>
      <c r="G89" s="81" t="s">
        <v>74</v>
      </c>
      <c r="H89" s="88" t="s">
        <v>192</v>
      </c>
      <c r="I89" s="83">
        <v>1000</v>
      </c>
      <c r="J89" s="83">
        <v>-8.8000000000000007</v>
      </c>
      <c r="K89" s="84" t="s">
        <v>108</v>
      </c>
      <c r="L89" s="83"/>
      <c r="M89" s="83">
        <f>ROUND(I89+J89-L89-N89,1)</f>
        <v>0</v>
      </c>
      <c r="N89" s="83">
        <v>991.2</v>
      </c>
      <c r="O89" s="83">
        <v>0</v>
      </c>
      <c r="P89" s="83">
        <v>991.2</v>
      </c>
      <c r="Q89" s="83">
        <f>M89+N89-O89-P89</f>
        <v>0</v>
      </c>
      <c r="R89" s="18"/>
      <c r="S89" s="52"/>
    </row>
    <row r="90" spans="1:19">
      <c r="A90" s="35"/>
      <c r="B90" s="1"/>
      <c r="C90" s="1"/>
      <c r="D90" s="35"/>
      <c r="E90" s="4"/>
      <c r="F90" s="4"/>
      <c r="G90" s="14"/>
      <c r="H90" s="56"/>
      <c r="I90" s="18"/>
      <c r="J90" s="18"/>
      <c r="L90" s="18"/>
      <c r="M90" s="18"/>
      <c r="N90" s="18"/>
      <c r="O90" s="18"/>
      <c r="P90" s="18"/>
      <c r="Q90" s="18"/>
      <c r="R90" s="18"/>
      <c r="S90" s="52"/>
    </row>
    <row r="91" spans="1:19">
      <c r="A91" s="47" t="s">
        <v>28</v>
      </c>
      <c r="B91" s="1">
        <v>500</v>
      </c>
      <c r="C91" s="1">
        <v>445</v>
      </c>
      <c r="D91" s="35"/>
      <c r="E91" s="182" t="s">
        <v>59</v>
      </c>
      <c r="F91" s="4"/>
      <c r="G91" s="58" t="s">
        <v>74</v>
      </c>
      <c r="H91" s="46" t="s">
        <v>192</v>
      </c>
      <c r="I91" s="18">
        <v>1500</v>
      </c>
      <c r="J91" s="18"/>
      <c r="L91" s="18">
        <v>2.6</v>
      </c>
      <c r="M91" s="18">
        <f>ROUND(I91+J91-L91-N91,1)</f>
        <v>0</v>
      </c>
      <c r="N91" s="18">
        <v>1497.4</v>
      </c>
      <c r="O91" s="18">
        <v>0.3</v>
      </c>
      <c r="P91" s="18">
        <v>1497.1</v>
      </c>
      <c r="Q91" s="18">
        <f>M91+N91-O91-P91</f>
        <v>0</v>
      </c>
      <c r="R91" s="18"/>
      <c r="S91" s="55" t="s">
        <v>391</v>
      </c>
    </row>
    <row r="92" spans="1:19">
      <c r="A92" s="35"/>
      <c r="B92" s="1"/>
      <c r="C92" s="1"/>
      <c r="D92" s="35"/>
      <c r="E92" s="4"/>
      <c r="F92" s="4"/>
      <c r="G92" s="14"/>
      <c r="H92" s="56"/>
      <c r="I92" s="18"/>
      <c r="J92" s="18"/>
      <c r="L92" s="18"/>
      <c r="M92" s="18"/>
      <c r="N92" s="18"/>
      <c r="O92" s="18"/>
      <c r="P92" s="18"/>
      <c r="Q92" s="18"/>
      <c r="R92" s="18"/>
      <c r="S92" s="53" t="s">
        <v>392</v>
      </c>
    </row>
    <row r="93" spans="1:19">
      <c r="A93" s="47" t="s">
        <v>28</v>
      </c>
      <c r="B93" s="1">
        <v>500</v>
      </c>
      <c r="C93" s="1">
        <v>446</v>
      </c>
      <c r="D93" s="35"/>
      <c r="E93" s="4" t="s">
        <v>34</v>
      </c>
      <c r="F93" s="4"/>
      <c r="G93" s="58" t="s">
        <v>74</v>
      </c>
      <c r="H93" s="46" t="s">
        <v>192</v>
      </c>
      <c r="I93" s="18">
        <v>500</v>
      </c>
      <c r="J93" s="18"/>
      <c r="L93" s="18"/>
      <c r="M93" s="18">
        <f>ROUND(I93+J93-L93-N93,1)</f>
        <v>0</v>
      </c>
      <c r="N93" s="18">
        <v>500</v>
      </c>
      <c r="O93" s="18">
        <v>3.2</v>
      </c>
      <c r="P93" s="18">
        <v>496.8</v>
      </c>
      <c r="Q93" s="18">
        <f>M93+N93-O93-P93</f>
        <v>0</v>
      </c>
      <c r="R93" s="18"/>
      <c r="S93" s="55" t="s">
        <v>391</v>
      </c>
    </row>
    <row r="94" spans="1:19">
      <c r="A94" s="35"/>
      <c r="B94" s="1"/>
      <c r="C94" s="1"/>
      <c r="D94" s="35"/>
      <c r="E94" s="4"/>
      <c r="F94" s="4"/>
      <c r="G94" s="14"/>
      <c r="H94" s="56"/>
      <c r="I94" s="18"/>
      <c r="J94" s="18"/>
      <c r="L94" s="18"/>
      <c r="M94" s="18"/>
      <c r="N94" s="18"/>
      <c r="O94" s="18"/>
      <c r="P94" s="18"/>
      <c r="Q94" s="18"/>
      <c r="R94" s="18"/>
      <c r="S94" s="53" t="s">
        <v>392</v>
      </c>
    </row>
    <row r="95" spans="1:19">
      <c r="A95" s="47" t="s">
        <v>28</v>
      </c>
      <c r="B95" s="1">
        <v>500</v>
      </c>
      <c r="C95" s="1">
        <v>447</v>
      </c>
      <c r="D95" s="35"/>
      <c r="E95" s="4" t="s">
        <v>35</v>
      </c>
      <c r="F95" s="4"/>
      <c r="G95" s="58" t="s">
        <v>74</v>
      </c>
      <c r="H95" s="46" t="s">
        <v>192</v>
      </c>
      <c r="I95" s="18">
        <v>2017</v>
      </c>
      <c r="J95" s="18">
        <v>-100</v>
      </c>
      <c r="K95" s="66" t="s">
        <v>140</v>
      </c>
      <c r="L95" s="18">
        <v>0.7</v>
      </c>
      <c r="M95" s="18">
        <f>ROUND(I95+J95-L95-N95,1)</f>
        <v>0</v>
      </c>
      <c r="N95" s="18">
        <v>1916.3</v>
      </c>
      <c r="O95" s="18">
        <v>3.8</v>
      </c>
      <c r="P95" s="18">
        <v>1912.5</v>
      </c>
      <c r="Q95" s="18">
        <f>M95+N95-O95-P95</f>
        <v>0</v>
      </c>
      <c r="R95" s="18"/>
      <c r="S95" s="55" t="s">
        <v>391</v>
      </c>
    </row>
    <row r="96" spans="1:19">
      <c r="A96" s="35"/>
      <c r="B96" s="1"/>
      <c r="C96" s="1"/>
      <c r="D96" s="35"/>
      <c r="E96" s="4"/>
      <c r="F96" s="4"/>
      <c r="G96" s="14"/>
      <c r="H96" s="56"/>
      <c r="I96" s="18"/>
      <c r="J96" s="18"/>
      <c r="L96" s="18"/>
      <c r="M96" s="18"/>
      <c r="N96" s="18"/>
      <c r="O96" s="18"/>
      <c r="P96" s="18"/>
      <c r="Q96" s="18"/>
      <c r="R96" s="18"/>
      <c r="S96" s="53" t="s">
        <v>392</v>
      </c>
    </row>
    <row r="97" spans="1:19">
      <c r="A97" s="47" t="s">
        <v>28</v>
      </c>
      <c r="B97" s="1">
        <v>500</v>
      </c>
      <c r="C97" s="1">
        <v>448</v>
      </c>
      <c r="D97" s="79"/>
      <c r="E97" s="80" t="s">
        <v>36</v>
      </c>
      <c r="F97" s="80"/>
      <c r="G97" s="81" t="s">
        <v>74</v>
      </c>
      <c r="H97" s="88" t="s">
        <v>192</v>
      </c>
      <c r="I97" s="83">
        <v>1000</v>
      </c>
      <c r="J97" s="83"/>
      <c r="K97" s="87"/>
      <c r="L97" s="83">
        <v>0.1</v>
      </c>
      <c r="M97" s="83">
        <f>ROUND(I97+J97-L97-N97,1)</f>
        <v>0</v>
      </c>
      <c r="N97" s="83">
        <v>999.9</v>
      </c>
      <c r="O97" s="83">
        <v>0</v>
      </c>
      <c r="P97" s="83">
        <v>999.9</v>
      </c>
      <c r="Q97" s="83">
        <f>M97+N97-O97-P97</f>
        <v>0</v>
      </c>
      <c r="R97" s="18"/>
      <c r="S97" s="53"/>
    </row>
    <row r="98" spans="1:19">
      <c r="A98" s="61" t="s">
        <v>77</v>
      </c>
      <c r="B98" s="1">
        <v>500</v>
      </c>
      <c r="C98" s="1">
        <v>449</v>
      </c>
      <c r="D98" s="79"/>
      <c r="E98" s="80" t="s">
        <v>84</v>
      </c>
      <c r="F98" s="80"/>
      <c r="G98" s="81" t="s">
        <v>74</v>
      </c>
      <c r="H98" s="93" t="s">
        <v>99</v>
      </c>
      <c r="I98" s="86">
        <v>500</v>
      </c>
      <c r="J98" s="83"/>
      <c r="K98" s="89" t="s">
        <v>50</v>
      </c>
      <c r="L98" s="83"/>
      <c r="M98" s="83">
        <f>ROUND(I98+J98-L98-N98,1)</f>
        <v>0</v>
      </c>
      <c r="N98" s="83">
        <v>500</v>
      </c>
      <c r="O98" s="83">
        <v>0</v>
      </c>
      <c r="P98" s="83">
        <v>500</v>
      </c>
      <c r="Q98" s="83">
        <f>M98+N98-O98-P98</f>
        <v>0</v>
      </c>
      <c r="R98" s="18"/>
      <c r="S98" s="52"/>
    </row>
    <row r="99" spans="1:19">
      <c r="A99" s="61" t="s">
        <v>77</v>
      </c>
      <c r="B99" s="1">
        <v>500</v>
      </c>
      <c r="C99" s="1">
        <v>450</v>
      </c>
      <c r="D99" s="79"/>
      <c r="E99" s="80" t="s">
        <v>85</v>
      </c>
      <c r="F99" s="80"/>
      <c r="G99" s="81" t="s">
        <v>129</v>
      </c>
      <c r="H99" s="93" t="s">
        <v>99</v>
      </c>
      <c r="I99" s="86">
        <v>500</v>
      </c>
      <c r="J99" s="83"/>
      <c r="K99" s="89" t="s">
        <v>50</v>
      </c>
      <c r="L99" s="83"/>
      <c r="M99" s="83">
        <f>ROUND(I99+J99-L99-N99,1)</f>
        <v>0</v>
      </c>
      <c r="N99" s="83">
        <v>500</v>
      </c>
      <c r="O99" s="83"/>
      <c r="P99" s="83">
        <v>500</v>
      </c>
      <c r="Q99" s="83">
        <f>M99+N99-O99-P99</f>
        <v>0</v>
      </c>
      <c r="R99" s="18"/>
      <c r="S99" s="52"/>
    </row>
    <row r="100" spans="1:19">
      <c r="A100" s="35"/>
      <c r="B100" s="1"/>
      <c r="C100" s="1"/>
      <c r="D100" s="35"/>
      <c r="E100" s="4"/>
      <c r="F100" s="4"/>
      <c r="G100" s="58"/>
      <c r="H100" s="58"/>
      <c r="I100" s="57"/>
      <c r="J100" s="18"/>
      <c r="L100" s="18"/>
      <c r="M100" s="18"/>
      <c r="N100" s="18"/>
      <c r="O100" s="18"/>
      <c r="P100" s="18"/>
      <c r="Q100" s="18"/>
      <c r="R100" s="18"/>
      <c r="S100" s="52"/>
    </row>
    <row r="101" spans="1:19">
      <c r="A101" s="61" t="s">
        <v>77</v>
      </c>
      <c r="B101" s="1">
        <v>500</v>
      </c>
      <c r="C101" s="1">
        <v>451</v>
      </c>
      <c r="D101" s="35"/>
      <c r="E101" s="4" t="s">
        <v>86</v>
      </c>
      <c r="F101" s="4"/>
      <c r="G101" s="58" t="s">
        <v>101</v>
      </c>
      <c r="H101" s="46" t="s">
        <v>81</v>
      </c>
      <c r="I101" s="37">
        <v>23500</v>
      </c>
      <c r="J101" s="18">
        <f>-12.6-19.4</f>
        <v>-32</v>
      </c>
      <c r="K101" s="7" t="s">
        <v>108</v>
      </c>
      <c r="L101" s="14">
        <v>6.4</v>
      </c>
      <c r="M101" s="14">
        <f>ROUND(I101+J101-L101-N101,1)</f>
        <v>0</v>
      </c>
      <c r="N101" s="14">
        <v>23461.599999999999</v>
      </c>
      <c r="O101" s="14">
        <v>220.6</v>
      </c>
      <c r="P101" s="14">
        <v>23241</v>
      </c>
      <c r="Q101" s="14">
        <f>M101+N101-O101-P101</f>
        <v>0</v>
      </c>
      <c r="R101" s="56"/>
      <c r="S101" s="55" t="s">
        <v>391</v>
      </c>
    </row>
    <row r="102" spans="1:19">
      <c r="A102" s="61"/>
      <c r="B102" s="1"/>
      <c r="C102" s="1"/>
      <c r="D102" s="35"/>
      <c r="E102" s="4"/>
      <c r="F102" s="4"/>
      <c r="G102" s="58"/>
      <c r="H102" s="57"/>
      <c r="I102" s="37"/>
      <c r="J102" s="18"/>
      <c r="L102" s="14"/>
      <c r="M102" s="14"/>
      <c r="N102" s="14"/>
      <c r="O102" s="14"/>
      <c r="P102" s="14"/>
      <c r="Q102" s="14"/>
      <c r="R102" s="56"/>
      <c r="S102" s="53"/>
    </row>
    <row r="103" spans="1:19">
      <c r="A103" s="61" t="s">
        <v>113</v>
      </c>
      <c r="B103" s="1">
        <v>500</v>
      </c>
      <c r="C103" s="1">
        <v>452</v>
      </c>
      <c r="D103" s="79"/>
      <c r="E103" s="80" t="s">
        <v>118</v>
      </c>
      <c r="F103" s="80"/>
      <c r="G103" s="81" t="s">
        <v>130</v>
      </c>
      <c r="H103" s="100" t="s">
        <v>117</v>
      </c>
      <c r="I103" s="86">
        <v>1000</v>
      </c>
      <c r="J103" s="83"/>
      <c r="K103" s="87"/>
      <c r="L103" s="85"/>
      <c r="M103" s="85">
        <f>ROUND(I103+J103-L103-N103,1)</f>
        <v>0</v>
      </c>
      <c r="N103" s="85">
        <v>1000</v>
      </c>
      <c r="O103" s="85">
        <v>0</v>
      </c>
      <c r="P103" s="85">
        <v>1000</v>
      </c>
      <c r="Q103" s="85">
        <f>M103+N103-O103-P103</f>
        <v>0</v>
      </c>
      <c r="R103" s="56"/>
      <c r="S103" s="52"/>
    </row>
    <row r="104" spans="1:19">
      <c r="A104" s="61"/>
      <c r="B104" s="1"/>
      <c r="C104" s="1"/>
      <c r="D104" s="35"/>
      <c r="E104" s="4"/>
      <c r="F104" s="4"/>
      <c r="G104" s="58"/>
      <c r="H104" s="101"/>
      <c r="I104" s="37"/>
      <c r="J104" s="18"/>
      <c r="L104" s="14"/>
      <c r="M104" s="14"/>
      <c r="N104" s="14"/>
      <c r="O104" s="14"/>
      <c r="P104" s="14"/>
      <c r="Q104" s="14"/>
      <c r="R104" s="56"/>
      <c r="S104" s="52"/>
    </row>
    <row r="105" spans="1:19">
      <c r="A105" s="61" t="s">
        <v>141</v>
      </c>
      <c r="B105" s="1">
        <v>500</v>
      </c>
      <c r="C105" s="1">
        <v>453</v>
      </c>
      <c r="D105" s="79"/>
      <c r="E105" s="80" t="s">
        <v>151</v>
      </c>
      <c r="F105" s="80"/>
      <c r="G105" s="81" t="s">
        <v>201</v>
      </c>
      <c r="H105" s="105" t="s">
        <v>143</v>
      </c>
      <c r="I105" s="86">
        <v>2000</v>
      </c>
      <c r="J105" s="83"/>
      <c r="K105" s="87"/>
      <c r="L105" s="85"/>
      <c r="M105" s="85">
        <f>ROUND(I105+J105-L105-N105,1)</f>
        <v>0</v>
      </c>
      <c r="N105" s="85">
        <v>2000</v>
      </c>
      <c r="O105" s="85">
        <v>0</v>
      </c>
      <c r="P105" s="85">
        <v>2000</v>
      </c>
      <c r="Q105" s="85">
        <f>M105+N105-O105-P105</f>
        <v>0</v>
      </c>
      <c r="R105" s="56"/>
      <c r="S105" s="52"/>
    </row>
    <row r="106" spans="1:19">
      <c r="A106" s="47"/>
      <c r="B106" s="1"/>
      <c r="C106" s="1"/>
      <c r="D106" s="35"/>
      <c r="E106" s="4"/>
      <c r="F106" s="4"/>
      <c r="G106" s="58"/>
      <c r="H106" s="101"/>
      <c r="I106" s="37"/>
      <c r="J106" s="18"/>
      <c r="L106" s="14"/>
      <c r="M106" s="14"/>
      <c r="N106" s="14"/>
      <c r="O106" s="14"/>
      <c r="P106" s="14"/>
      <c r="Q106" s="14"/>
      <c r="R106" s="56"/>
      <c r="S106" s="52"/>
    </row>
    <row r="107" spans="1:19">
      <c r="A107" s="61" t="s">
        <v>141</v>
      </c>
      <c r="B107" s="1">
        <v>500</v>
      </c>
      <c r="C107" s="1">
        <v>454</v>
      </c>
      <c r="D107" s="35"/>
      <c r="E107" s="4" t="s">
        <v>152</v>
      </c>
      <c r="F107" s="4"/>
      <c r="G107" s="58" t="s">
        <v>201</v>
      </c>
      <c r="H107" s="101" t="s">
        <v>143</v>
      </c>
      <c r="I107" s="37">
        <v>500</v>
      </c>
      <c r="J107" s="18"/>
      <c r="L107" s="14"/>
      <c r="M107" s="14">
        <f>ROUND(I107+J107-L107-N107,1)</f>
        <v>0</v>
      </c>
      <c r="N107" s="14">
        <v>500</v>
      </c>
      <c r="O107" s="14"/>
      <c r="P107" s="14">
        <v>0.2</v>
      </c>
      <c r="Q107" s="14">
        <f>M107+N107-O107-P107</f>
        <v>499.8</v>
      </c>
      <c r="R107" s="56"/>
      <c r="S107" s="52"/>
    </row>
    <row r="108" spans="1:19">
      <c r="A108" s="47"/>
      <c r="B108" s="1"/>
      <c r="C108" s="1"/>
      <c r="D108" s="35"/>
      <c r="E108" s="4"/>
      <c r="F108" s="4"/>
      <c r="G108" s="58"/>
      <c r="H108" s="101"/>
      <c r="I108" s="37"/>
      <c r="J108" s="18"/>
      <c r="L108" s="14"/>
      <c r="M108" s="14"/>
      <c r="N108" s="14"/>
      <c r="O108" s="14"/>
      <c r="P108" s="14"/>
      <c r="Q108" s="14"/>
      <c r="R108" s="56"/>
      <c r="S108" s="52"/>
    </row>
    <row r="109" spans="1:19">
      <c r="A109" s="61" t="s">
        <v>141</v>
      </c>
      <c r="B109" s="1">
        <v>500</v>
      </c>
      <c r="C109" s="1">
        <v>455</v>
      </c>
      <c r="D109" s="35"/>
      <c r="E109" s="4" t="s">
        <v>153</v>
      </c>
      <c r="F109" s="4"/>
      <c r="G109" s="58" t="s">
        <v>201</v>
      </c>
      <c r="H109" s="101" t="s">
        <v>143</v>
      </c>
      <c r="I109" s="37">
        <v>1500</v>
      </c>
      <c r="J109" s="18"/>
      <c r="L109" s="14"/>
      <c r="M109" s="14">
        <f>ROUND(I109+J109-L109-N109,1)</f>
        <v>0</v>
      </c>
      <c r="N109" s="14">
        <v>1500</v>
      </c>
      <c r="O109" s="14">
        <v>12.6</v>
      </c>
      <c r="P109" s="14">
        <v>1163.5999999999999</v>
      </c>
      <c r="Q109" s="14">
        <f>M109+N109-O109-P109</f>
        <v>323.80000000000018</v>
      </c>
      <c r="R109" s="56"/>
      <c r="S109" s="52"/>
    </row>
    <row r="110" spans="1:19">
      <c r="A110" s="47"/>
      <c r="B110" s="1"/>
      <c r="C110" s="1"/>
      <c r="D110" s="35"/>
      <c r="E110" s="4"/>
      <c r="F110" s="4"/>
      <c r="G110" s="58"/>
      <c r="H110" s="101"/>
      <c r="I110" s="37"/>
      <c r="J110" s="18"/>
      <c r="L110" s="14"/>
      <c r="M110" s="14"/>
      <c r="N110" s="14"/>
      <c r="O110" s="14"/>
      <c r="P110" s="14"/>
      <c r="Q110" s="14"/>
      <c r="R110" s="56"/>
      <c r="S110" s="52"/>
    </row>
    <row r="111" spans="1:19">
      <c r="A111" s="61" t="s">
        <v>141</v>
      </c>
      <c r="B111" s="1">
        <v>500</v>
      </c>
      <c r="C111" s="1">
        <v>456</v>
      </c>
      <c r="D111" s="35"/>
      <c r="E111" s="4" t="s">
        <v>154</v>
      </c>
      <c r="F111" s="4"/>
      <c r="G111" s="58" t="s">
        <v>201</v>
      </c>
      <c r="H111" s="101" t="s">
        <v>143</v>
      </c>
      <c r="I111" s="37">
        <v>300</v>
      </c>
      <c r="J111" s="18"/>
      <c r="L111" s="14"/>
      <c r="M111" s="14">
        <f>ROUND(I111+J111-L111-N111,1)</f>
        <v>0</v>
      </c>
      <c r="N111" s="14">
        <v>300</v>
      </c>
      <c r="O111" s="14">
        <v>215</v>
      </c>
      <c r="P111" s="14">
        <v>20.3</v>
      </c>
      <c r="Q111" s="14">
        <f>M111+N111-O111-P111</f>
        <v>64.7</v>
      </c>
      <c r="R111" s="56"/>
      <c r="S111" s="52"/>
    </row>
    <row r="112" spans="1:19">
      <c r="A112" s="61"/>
      <c r="B112" s="1"/>
      <c r="C112" s="1"/>
      <c r="D112" s="35"/>
      <c r="E112" s="4"/>
      <c r="F112" s="4"/>
      <c r="G112" s="58"/>
      <c r="H112" s="57"/>
      <c r="I112" s="37"/>
      <c r="J112" s="18"/>
      <c r="L112" s="14"/>
      <c r="M112" s="14"/>
      <c r="N112" s="14"/>
      <c r="O112" s="14"/>
      <c r="P112" s="14"/>
      <c r="Q112" s="14"/>
      <c r="R112" s="56"/>
      <c r="S112" s="52"/>
    </row>
    <row r="113" spans="1:19">
      <c r="A113" s="61" t="s">
        <v>203</v>
      </c>
      <c r="B113" s="1">
        <v>500</v>
      </c>
      <c r="C113" s="73">
        <v>457</v>
      </c>
      <c r="D113" s="35"/>
      <c r="E113" s="4" t="s">
        <v>208</v>
      </c>
      <c r="F113" s="4"/>
      <c r="G113" s="58" t="s">
        <v>201</v>
      </c>
      <c r="H113" s="101" t="s">
        <v>202</v>
      </c>
      <c r="I113" s="37">
        <v>3000</v>
      </c>
      <c r="J113" s="18"/>
      <c r="K113" s="7"/>
      <c r="L113" s="14"/>
      <c r="M113" s="14">
        <f>ROUND(I113+J113-L113-N113,1)</f>
        <v>0</v>
      </c>
      <c r="N113" s="14">
        <v>3000</v>
      </c>
      <c r="O113" s="14">
        <v>43.2</v>
      </c>
      <c r="P113" s="14">
        <v>1914.9</v>
      </c>
      <c r="Q113" s="14">
        <f>M113+N113-O113-P113</f>
        <v>1041.9000000000001</v>
      </c>
      <c r="R113" s="56"/>
      <c r="S113" s="52"/>
    </row>
    <row r="114" spans="1:19">
      <c r="A114" s="47"/>
      <c r="B114" s="1"/>
      <c r="C114" s="73"/>
      <c r="D114" s="35"/>
      <c r="E114" s="4"/>
      <c r="F114" s="4"/>
      <c r="G114" s="58"/>
      <c r="H114" s="57"/>
      <c r="I114" s="37"/>
      <c r="J114" s="18"/>
      <c r="L114" s="14"/>
      <c r="M114" s="14"/>
      <c r="N114" s="14"/>
      <c r="O114" s="14"/>
      <c r="P114" s="14"/>
      <c r="Q114" s="14"/>
      <c r="R114" s="56"/>
      <c r="S114" s="52"/>
    </row>
    <row r="115" spans="1:19">
      <c r="A115" s="61" t="s">
        <v>203</v>
      </c>
      <c r="B115" s="1">
        <v>500</v>
      </c>
      <c r="C115" s="73">
        <v>458</v>
      </c>
      <c r="D115" s="35"/>
      <c r="E115" s="4" t="s">
        <v>209</v>
      </c>
      <c r="F115" s="4"/>
      <c r="G115" s="58" t="s">
        <v>201</v>
      </c>
      <c r="H115" s="101" t="s">
        <v>202</v>
      </c>
      <c r="I115" s="37">
        <v>2975</v>
      </c>
      <c r="J115" s="18">
        <f>-1285+100+250</f>
        <v>-935</v>
      </c>
      <c r="K115" s="66" t="s">
        <v>271</v>
      </c>
      <c r="L115" s="14"/>
      <c r="M115" s="14">
        <f>ROUND(I115+J115-L115-N115,1)</f>
        <v>252.5</v>
      </c>
      <c r="N115" s="14">
        <v>1787.5</v>
      </c>
      <c r="O115" s="14">
        <v>393.7</v>
      </c>
      <c r="P115" s="14">
        <v>1317.7</v>
      </c>
      <c r="Q115" s="14">
        <f>M115+N115-O115-P115</f>
        <v>328.59999999999991</v>
      </c>
      <c r="R115" s="56"/>
      <c r="S115" s="116" t="s">
        <v>282</v>
      </c>
    </row>
    <row r="116" spans="1:19">
      <c r="A116" s="61"/>
      <c r="B116" s="1"/>
      <c r="C116" s="73">
        <v>458</v>
      </c>
      <c r="D116" s="35"/>
      <c r="E116" s="64" t="s">
        <v>267</v>
      </c>
      <c r="F116" s="4"/>
      <c r="G116" s="58"/>
      <c r="H116" s="101"/>
      <c r="I116" s="37"/>
      <c r="J116" s="18">
        <f>1285-100-250</f>
        <v>935</v>
      </c>
      <c r="K116" s="66" t="s">
        <v>271</v>
      </c>
      <c r="L116" s="14"/>
      <c r="M116" s="14">
        <f>ROUND(I116+J116-L116-N116,1)</f>
        <v>0</v>
      </c>
      <c r="N116" s="14">
        <v>935</v>
      </c>
      <c r="O116" s="14"/>
      <c r="P116" s="14"/>
      <c r="Q116" s="14">
        <f>M116+N116-O116-P116</f>
        <v>935</v>
      </c>
      <c r="R116" s="56"/>
      <c r="S116" s="52">
        <f>+Q116+Q115</f>
        <v>1263.5999999999999</v>
      </c>
    </row>
    <row r="117" spans="1:19">
      <c r="A117" s="61"/>
      <c r="B117" s="1"/>
      <c r="C117" s="73"/>
      <c r="D117" s="35"/>
      <c r="E117" s="64"/>
      <c r="F117" s="4"/>
      <c r="G117" s="58"/>
      <c r="H117" s="101"/>
      <c r="I117" s="37"/>
      <c r="J117" s="18"/>
      <c r="K117" s="66"/>
      <c r="L117" s="14"/>
      <c r="M117" s="14"/>
      <c r="N117" s="14"/>
      <c r="O117" s="14"/>
      <c r="P117" s="14"/>
      <c r="Q117" s="14"/>
      <c r="R117" s="56"/>
      <c r="S117" s="52"/>
    </row>
    <row r="118" spans="1:19">
      <c r="A118" s="61" t="s">
        <v>203</v>
      </c>
      <c r="B118" s="1">
        <v>500</v>
      </c>
      <c r="C118" s="73">
        <v>459</v>
      </c>
      <c r="D118" s="35"/>
      <c r="E118" s="4" t="s">
        <v>210</v>
      </c>
      <c r="F118" s="4"/>
      <c r="G118" s="58" t="s">
        <v>201</v>
      </c>
      <c r="H118" s="101" t="s">
        <v>202</v>
      </c>
      <c r="I118" s="37">
        <v>25</v>
      </c>
      <c r="J118" s="18"/>
      <c r="L118" s="14"/>
      <c r="M118" s="14">
        <f>ROUND(I118+J118-L118-N118,1)</f>
        <v>0</v>
      </c>
      <c r="N118" s="14">
        <v>25</v>
      </c>
      <c r="O118" s="14"/>
      <c r="P118" s="14"/>
      <c r="Q118" s="14">
        <f>M118+N118-O118-P118</f>
        <v>25</v>
      </c>
      <c r="R118" s="56"/>
      <c r="S118" s="52"/>
    </row>
    <row r="119" spans="1:19">
      <c r="A119" s="61"/>
      <c r="B119" s="1"/>
      <c r="C119" s="73"/>
      <c r="D119" s="35"/>
      <c r="E119" s="4"/>
      <c r="F119" s="4"/>
      <c r="G119" s="58"/>
      <c r="H119" s="57"/>
      <c r="I119" s="37"/>
      <c r="J119" s="18"/>
      <c r="L119" s="14"/>
      <c r="M119" s="14"/>
      <c r="N119" s="14"/>
      <c r="O119" s="14"/>
      <c r="P119" s="14"/>
      <c r="Q119" s="14"/>
      <c r="R119" s="56"/>
      <c r="S119" s="52"/>
    </row>
    <row r="120" spans="1:19">
      <c r="A120" s="61" t="s">
        <v>203</v>
      </c>
      <c r="B120" s="1">
        <v>500</v>
      </c>
      <c r="C120" s="73">
        <v>460</v>
      </c>
      <c r="D120" s="35"/>
      <c r="E120" s="4" t="s">
        <v>211</v>
      </c>
      <c r="F120" s="4"/>
      <c r="G120" s="58" t="s">
        <v>201</v>
      </c>
      <c r="H120" s="101" t="s">
        <v>202</v>
      </c>
      <c r="I120" s="37">
        <v>1500</v>
      </c>
      <c r="J120" s="18">
        <f>-1215+500</f>
        <v>-715</v>
      </c>
      <c r="K120" s="66" t="s">
        <v>271</v>
      </c>
      <c r="L120" s="14"/>
      <c r="M120" s="14">
        <f>ROUND(I120+J120-L120-N120,1)</f>
        <v>503.5</v>
      </c>
      <c r="N120" s="14">
        <v>281.5</v>
      </c>
      <c r="O120" s="14">
        <v>195.4</v>
      </c>
      <c r="P120" s="14">
        <v>66.099999999999994</v>
      </c>
      <c r="Q120" s="14">
        <f>M120+N120-O120-P120</f>
        <v>523.5</v>
      </c>
      <c r="R120" s="56"/>
      <c r="S120" s="116" t="s">
        <v>393</v>
      </c>
    </row>
    <row r="121" spans="1:19">
      <c r="A121" s="47"/>
      <c r="B121" s="1"/>
      <c r="C121" s="73">
        <v>460</v>
      </c>
      <c r="D121" s="35"/>
      <c r="E121" s="64" t="s">
        <v>394</v>
      </c>
      <c r="F121" s="4"/>
      <c r="G121" s="58"/>
      <c r="H121" s="57"/>
      <c r="I121" s="37"/>
      <c r="J121" s="18">
        <f>1215-500</f>
        <v>715</v>
      </c>
      <c r="K121" s="66" t="s">
        <v>271</v>
      </c>
      <c r="L121" s="14"/>
      <c r="M121" s="14">
        <f>ROUND(I121+J121-L121-N121,1)</f>
        <v>0</v>
      </c>
      <c r="N121" s="14">
        <v>715</v>
      </c>
      <c r="O121" s="14"/>
      <c r="P121" s="14"/>
      <c r="Q121" s="14">
        <f>M121+N121-O121-P121</f>
        <v>715</v>
      </c>
      <c r="R121" s="56"/>
      <c r="S121" s="52">
        <f>+Q121+Q120</f>
        <v>1238.5</v>
      </c>
    </row>
    <row r="122" spans="1:19">
      <c r="A122" s="47"/>
      <c r="B122" s="1"/>
      <c r="C122" s="73"/>
      <c r="D122" s="35"/>
      <c r="E122" s="4"/>
      <c r="F122" s="4"/>
      <c r="G122" s="58"/>
      <c r="H122" s="57"/>
      <c r="I122" s="37"/>
      <c r="J122" s="18"/>
      <c r="L122" s="14"/>
      <c r="M122" s="14"/>
      <c r="N122" s="14"/>
      <c r="O122" s="14"/>
      <c r="P122" s="14"/>
      <c r="Q122" s="14"/>
      <c r="R122" s="56"/>
      <c r="S122" s="52"/>
    </row>
    <row r="123" spans="1:19">
      <c r="A123" s="61" t="s">
        <v>203</v>
      </c>
      <c r="B123" s="1">
        <v>500</v>
      </c>
      <c r="C123" s="73">
        <v>461</v>
      </c>
      <c r="D123" s="35"/>
      <c r="E123" s="4" t="s">
        <v>212</v>
      </c>
      <c r="F123" s="4"/>
      <c r="G123" s="58" t="s">
        <v>201</v>
      </c>
      <c r="H123" s="101" t="s">
        <v>202</v>
      </c>
      <c r="I123" s="37">
        <v>1500</v>
      </c>
      <c r="J123" s="18"/>
      <c r="L123" s="14"/>
      <c r="M123" s="14">
        <f>ROUND(I123+J123-L123-N123,1)</f>
        <v>0</v>
      </c>
      <c r="N123" s="14">
        <v>1500</v>
      </c>
      <c r="O123" s="14">
        <v>99.9</v>
      </c>
      <c r="P123" s="14">
        <v>0.4</v>
      </c>
      <c r="Q123" s="14">
        <f>M123+N123-O123-P123</f>
        <v>1399.6999999999998</v>
      </c>
      <c r="R123" s="56"/>
      <c r="S123" s="52"/>
    </row>
    <row r="124" spans="1:19">
      <c r="A124" s="47"/>
      <c r="B124" s="1"/>
      <c r="C124" s="73"/>
      <c r="D124" s="35"/>
      <c r="E124" s="4"/>
      <c r="F124" s="4"/>
      <c r="G124" s="58"/>
      <c r="H124" s="57"/>
      <c r="I124" s="37"/>
      <c r="J124" s="18"/>
      <c r="L124" s="14"/>
      <c r="M124" s="14"/>
      <c r="N124" s="14"/>
      <c r="O124" s="14"/>
      <c r="P124" s="14"/>
      <c r="Q124" s="14"/>
      <c r="R124" s="56"/>
      <c r="S124" s="52"/>
    </row>
    <row r="125" spans="1:19">
      <c r="A125" s="61" t="s">
        <v>203</v>
      </c>
      <c r="B125" s="1">
        <v>500</v>
      </c>
      <c r="C125" s="73">
        <v>462</v>
      </c>
      <c r="D125" s="35"/>
      <c r="E125" s="4" t="s">
        <v>213</v>
      </c>
      <c r="F125" s="4"/>
      <c r="G125" s="58" t="s">
        <v>201</v>
      </c>
      <c r="H125" s="101" t="s">
        <v>202</v>
      </c>
      <c r="I125" s="37">
        <v>1700</v>
      </c>
      <c r="J125" s="18"/>
      <c r="L125" s="14"/>
      <c r="M125" s="14">
        <f>ROUND(I125+J125-L125-N125,1)</f>
        <v>0</v>
      </c>
      <c r="N125" s="14">
        <v>1700</v>
      </c>
      <c r="O125" s="14">
        <v>552.1</v>
      </c>
      <c r="P125" s="14">
        <v>641</v>
      </c>
      <c r="Q125" s="14">
        <f>M125+N125-O125-P125</f>
        <v>506.90000000000009</v>
      </c>
      <c r="R125" s="56"/>
      <c r="S125" s="52"/>
    </row>
    <row r="126" spans="1:19">
      <c r="A126" s="47"/>
      <c r="B126" s="1"/>
      <c r="C126" s="73"/>
      <c r="D126" s="35"/>
      <c r="E126" s="4"/>
      <c r="F126" s="4"/>
      <c r="G126" s="58"/>
      <c r="H126" s="57"/>
      <c r="I126" s="37"/>
      <c r="J126" s="18"/>
      <c r="L126" s="14"/>
      <c r="M126" s="14"/>
      <c r="N126" s="14"/>
      <c r="O126" s="14"/>
      <c r="P126" s="14"/>
      <c r="Q126" s="14"/>
      <c r="R126" s="56"/>
      <c r="S126" s="52"/>
    </row>
    <row r="127" spans="1:19">
      <c r="A127" s="61" t="s">
        <v>203</v>
      </c>
      <c r="B127" s="1">
        <v>500</v>
      </c>
      <c r="C127" s="73">
        <v>463</v>
      </c>
      <c r="D127" s="35"/>
      <c r="E127" s="4" t="s">
        <v>214</v>
      </c>
      <c r="F127" s="4"/>
      <c r="G127" s="58" t="s">
        <v>201</v>
      </c>
      <c r="H127" s="101" t="s">
        <v>202</v>
      </c>
      <c r="I127" s="37">
        <v>150</v>
      </c>
      <c r="J127" s="18"/>
      <c r="L127" s="14"/>
      <c r="M127" s="14">
        <f>I127+J127-L127-N127</f>
        <v>0</v>
      </c>
      <c r="N127" s="14">
        <v>150</v>
      </c>
      <c r="O127" s="14">
        <v>144.69999999999999</v>
      </c>
      <c r="P127" s="14">
        <v>5.3</v>
      </c>
      <c r="Q127" s="14">
        <f>M127+N127-O127-P127</f>
        <v>1.1546319456101628E-14</v>
      </c>
      <c r="R127" s="56"/>
      <c r="S127" s="52"/>
    </row>
    <row r="128" spans="1:19">
      <c r="A128" s="61"/>
      <c r="B128" s="1"/>
      <c r="C128" s="73"/>
      <c r="D128" s="35"/>
      <c r="E128" s="4"/>
      <c r="F128" s="4"/>
      <c r="G128" s="58"/>
      <c r="H128" s="57"/>
      <c r="I128" s="37"/>
      <c r="J128" s="18"/>
      <c r="L128" s="14"/>
      <c r="M128" s="14"/>
      <c r="N128" s="14"/>
      <c r="O128" s="14"/>
      <c r="P128" s="14"/>
      <c r="Q128" s="14"/>
      <c r="R128" s="56"/>
      <c r="S128" s="52"/>
    </row>
    <row r="129" spans="1:19">
      <c r="A129" s="61" t="s">
        <v>203</v>
      </c>
      <c r="B129" s="1">
        <v>500</v>
      </c>
      <c r="C129" s="73">
        <v>464</v>
      </c>
      <c r="D129" s="35"/>
      <c r="E129" s="4" t="s">
        <v>215</v>
      </c>
      <c r="F129" s="4"/>
      <c r="G129" s="58" t="s">
        <v>201</v>
      </c>
      <c r="H129" s="101" t="s">
        <v>202</v>
      </c>
      <c r="I129" s="37">
        <v>150</v>
      </c>
      <c r="J129" s="18"/>
      <c r="L129" s="14"/>
      <c r="M129" s="14">
        <f>ROUND(I129+J129-L129-N129,1)</f>
        <v>0</v>
      </c>
      <c r="N129" s="14">
        <v>150</v>
      </c>
      <c r="O129" s="14">
        <v>69.099999999999994</v>
      </c>
      <c r="P129" s="14">
        <v>80.900000000000006</v>
      </c>
      <c r="Q129" s="14">
        <f>M129+N129-O129-P129</f>
        <v>0</v>
      </c>
      <c r="R129" s="56"/>
      <c r="S129" s="52"/>
    </row>
    <row r="130" spans="1:19">
      <c r="A130" s="61"/>
      <c r="B130" s="1"/>
      <c r="C130" s="73"/>
      <c r="D130" s="35"/>
      <c r="E130" s="4"/>
      <c r="F130" s="4"/>
      <c r="G130" s="58"/>
      <c r="H130" s="101"/>
      <c r="I130" s="37"/>
      <c r="J130" s="18"/>
      <c r="L130" s="14"/>
      <c r="M130" s="14"/>
      <c r="N130" s="14"/>
      <c r="O130" s="14"/>
      <c r="P130" s="14"/>
      <c r="Q130" s="14"/>
      <c r="R130" s="56"/>
      <c r="S130" s="52"/>
    </row>
    <row r="131" spans="1:19" ht="15.75" thickBot="1">
      <c r="A131" s="61"/>
      <c r="B131" s="1"/>
      <c r="C131" s="73"/>
      <c r="D131" s="109" t="s">
        <v>273</v>
      </c>
      <c r="E131" s="185"/>
      <c r="F131" s="110"/>
      <c r="G131" s="111"/>
      <c r="H131" s="112"/>
      <c r="I131" s="113">
        <f>SUM(I86:I130)</f>
        <v>48717</v>
      </c>
      <c r="J131" s="113">
        <f>SUM(J86:J130)</f>
        <v>-140.79999999999995</v>
      </c>
      <c r="K131" s="114"/>
      <c r="L131" s="68">
        <f t="shared" ref="L131:Q131" si="2">SUM(L86:L130)</f>
        <v>9.8000000000000007</v>
      </c>
      <c r="M131" s="68">
        <f t="shared" si="2"/>
        <v>756</v>
      </c>
      <c r="N131" s="68">
        <f t="shared" si="2"/>
        <v>47810.399999999994</v>
      </c>
      <c r="O131" s="68">
        <f t="shared" si="2"/>
        <v>2041.0000000000002</v>
      </c>
      <c r="P131" s="68">
        <f t="shared" si="2"/>
        <v>40161.5</v>
      </c>
      <c r="Q131" s="68">
        <f t="shared" si="2"/>
        <v>6363.9</v>
      </c>
      <c r="R131" s="56"/>
      <c r="S131" s="52"/>
    </row>
    <row r="132" spans="1:19" ht="15.75" thickTop="1">
      <c r="A132" s="61"/>
      <c r="B132" s="1"/>
      <c r="C132" s="73"/>
      <c r="D132" s="35"/>
      <c r="E132" s="4"/>
      <c r="F132" s="4"/>
      <c r="G132" s="58"/>
      <c r="H132" s="57"/>
      <c r="I132" s="37"/>
      <c r="J132" s="18"/>
      <c r="L132" s="14"/>
      <c r="M132" s="14"/>
      <c r="N132" s="14"/>
      <c r="O132" s="14"/>
      <c r="P132" s="14"/>
      <c r="Q132" s="14"/>
      <c r="R132" s="56"/>
      <c r="S132" s="52"/>
    </row>
    <row r="133" spans="1:19">
      <c r="A133" s="23" t="s">
        <v>379</v>
      </c>
      <c r="B133" s="10"/>
      <c r="C133" s="13"/>
      <c r="D133" s="13"/>
      <c r="E133" s="13"/>
      <c r="F133" s="13"/>
      <c r="G133" s="13"/>
      <c r="H133" s="13"/>
      <c r="I133" s="10" t="s">
        <v>0</v>
      </c>
      <c r="J133" s="13"/>
      <c r="K133" s="13"/>
      <c r="L133" s="13"/>
      <c r="M133" s="13"/>
      <c r="N133" s="13"/>
      <c r="O133" s="13"/>
      <c r="P133" s="13"/>
      <c r="Q133" s="24" t="s">
        <v>1</v>
      </c>
      <c r="R133" s="8"/>
      <c r="S133" s="25">
        <f>S$1</f>
        <v>0</v>
      </c>
    </row>
    <row r="134" spans="1:19">
      <c r="A134" s="18"/>
      <c r="B134" s="5"/>
      <c r="I134" s="2" t="s">
        <v>10</v>
      </c>
      <c r="Q134" s="3">
        <f>$R$2</f>
        <v>0</v>
      </c>
      <c r="R134" s="3"/>
      <c r="S134" s="26"/>
    </row>
    <row r="135" spans="1:19">
      <c r="A135" s="75" t="str">
        <f>A$103</f>
        <v xml:space="preserve">03 </v>
      </c>
      <c r="B135" s="76"/>
      <c r="C135" s="186"/>
      <c r="D135" s="186"/>
      <c r="E135" s="186"/>
      <c r="F135" s="186"/>
      <c r="G135" s="189"/>
      <c r="H135" s="11"/>
      <c r="I135" s="28" t="s">
        <v>12</v>
      </c>
      <c r="L135" s="11"/>
      <c r="M135" s="11"/>
      <c r="N135" s="11"/>
      <c r="O135" s="11"/>
      <c r="P135" s="29"/>
      <c r="Q135" s="30"/>
      <c r="R135" s="30"/>
      <c r="S135" s="31" t="s">
        <v>395</v>
      </c>
    </row>
    <row r="136" spans="1:19">
      <c r="A136" s="20"/>
      <c r="B136" s="13"/>
      <c r="C136" s="13"/>
      <c r="D136" s="20"/>
      <c r="E136" s="13"/>
      <c r="F136" s="13"/>
      <c r="G136" s="51" t="s">
        <v>71</v>
      </c>
      <c r="H136" s="12" t="s">
        <v>13</v>
      </c>
      <c r="I136" s="12" t="s">
        <v>14</v>
      </c>
      <c r="J136" s="12" t="s">
        <v>14</v>
      </c>
      <c r="K136" s="13"/>
      <c r="L136" s="74"/>
      <c r="M136" s="33"/>
      <c r="N136" s="33"/>
      <c r="O136" s="45" t="s">
        <v>15</v>
      </c>
      <c r="P136" s="33"/>
      <c r="Q136" s="33"/>
      <c r="R136" s="20"/>
      <c r="S136" s="165"/>
    </row>
    <row r="137" spans="1:19">
      <c r="A137" s="16" t="s">
        <v>16</v>
      </c>
      <c r="B137" s="30" t="s">
        <v>17</v>
      </c>
      <c r="C137" s="30" t="s">
        <v>18</v>
      </c>
      <c r="D137" s="15"/>
      <c r="E137" s="11" t="s">
        <v>19</v>
      </c>
      <c r="F137" s="11"/>
      <c r="G137" s="44" t="s">
        <v>72</v>
      </c>
      <c r="H137" s="16" t="s">
        <v>20</v>
      </c>
      <c r="I137" s="16" t="s">
        <v>21</v>
      </c>
      <c r="J137" s="16" t="s">
        <v>103</v>
      </c>
      <c r="K137" s="30" t="s">
        <v>104</v>
      </c>
      <c r="L137" s="27" t="s">
        <v>2</v>
      </c>
      <c r="M137" s="16" t="s">
        <v>22</v>
      </c>
      <c r="N137" s="16" t="s">
        <v>23</v>
      </c>
      <c r="O137" s="16" t="s">
        <v>3</v>
      </c>
      <c r="P137" s="16" t="s">
        <v>4</v>
      </c>
      <c r="Q137" s="16" t="s">
        <v>24</v>
      </c>
      <c r="R137" s="15"/>
      <c r="S137" s="188" t="s">
        <v>25</v>
      </c>
    </row>
    <row r="138" spans="1:19">
      <c r="A138" s="18"/>
      <c r="D138" s="36" t="s">
        <v>37</v>
      </c>
      <c r="E138" s="4"/>
      <c r="F138" s="4"/>
      <c r="G138" s="14"/>
      <c r="H138" s="56"/>
      <c r="I138" s="18"/>
      <c r="J138" s="18"/>
      <c r="L138" s="18"/>
      <c r="M138" s="18"/>
      <c r="N138" s="18"/>
      <c r="O138" s="18"/>
      <c r="P138" s="18"/>
      <c r="Q138" s="18"/>
      <c r="R138" s="18"/>
      <c r="S138" s="52"/>
    </row>
    <row r="139" spans="1:19">
      <c r="A139" s="47" t="s">
        <v>28</v>
      </c>
      <c r="B139" s="1">
        <v>500</v>
      </c>
      <c r="C139" s="1">
        <v>547</v>
      </c>
      <c r="D139" s="18"/>
      <c r="E139" s="4" t="s">
        <v>38</v>
      </c>
      <c r="F139" s="4"/>
      <c r="G139" s="58" t="s">
        <v>74</v>
      </c>
      <c r="H139" s="46" t="s">
        <v>192</v>
      </c>
      <c r="I139" s="18">
        <v>3400</v>
      </c>
      <c r="J139" s="18"/>
      <c r="L139" s="18">
        <f>0.3+0.7</f>
        <v>1</v>
      </c>
      <c r="M139" s="18">
        <f>I139+J139-L139-N139</f>
        <v>0</v>
      </c>
      <c r="N139" s="18">
        <v>3399</v>
      </c>
      <c r="O139" s="18">
        <v>41.2</v>
      </c>
      <c r="P139" s="18">
        <v>3357.8</v>
      </c>
      <c r="Q139" s="18">
        <f>M139+N139-O139-P139</f>
        <v>0</v>
      </c>
      <c r="R139" s="18"/>
      <c r="S139" s="55" t="s">
        <v>391</v>
      </c>
    </row>
    <row r="140" spans="1:19">
      <c r="A140" s="35"/>
      <c r="B140" s="1"/>
      <c r="C140" s="1"/>
      <c r="D140" s="18"/>
      <c r="E140" s="4"/>
      <c r="F140" s="4"/>
      <c r="G140" s="14"/>
      <c r="H140" s="18"/>
      <c r="I140" s="18"/>
      <c r="J140" s="18"/>
      <c r="L140" s="18"/>
      <c r="M140" s="18"/>
      <c r="N140" s="18"/>
      <c r="O140" s="18"/>
      <c r="P140" s="18"/>
      <c r="Q140" s="18"/>
      <c r="R140" s="18"/>
      <c r="S140" s="53" t="s">
        <v>392</v>
      </c>
    </row>
    <row r="141" spans="1:19">
      <c r="A141" s="47" t="s">
        <v>28</v>
      </c>
      <c r="B141" s="1">
        <v>500</v>
      </c>
      <c r="C141" s="1">
        <v>548</v>
      </c>
      <c r="D141" s="83"/>
      <c r="E141" s="80" t="s">
        <v>39</v>
      </c>
      <c r="F141" s="80"/>
      <c r="G141" s="81" t="s">
        <v>74</v>
      </c>
      <c r="H141" s="88" t="s">
        <v>192</v>
      </c>
      <c r="I141" s="83">
        <v>500</v>
      </c>
      <c r="J141" s="83"/>
      <c r="K141" s="87"/>
      <c r="L141" s="83">
        <v>5.6</v>
      </c>
      <c r="M141" s="83">
        <f>I141+J141-L141-N141</f>
        <v>0</v>
      </c>
      <c r="N141" s="83">
        <v>494.4</v>
      </c>
      <c r="O141" s="83">
        <v>0</v>
      </c>
      <c r="P141" s="83">
        <v>494.4</v>
      </c>
      <c r="Q141" s="83">
        <f>M141+N141-O141-P141</f>
        <v>0</v>
      </c>
      <c r="R141" s="18"/>
      <c r="S141" s="53"/>
    </row>
    <row r="142" spans="1:19">
      <c r="A142" s="47" t="s">
        <v>28</v>
      </c>
      <c r="B142" s="1">
        <v>500</v>
      </c>
      <c r="C142" s="1">
        <v>549</v>
      </c>
      <c r="D142" s="83"/>
      <c r="E142" s="183" t="s">
        <v>60</v>
      </c>
      <c r="F142" s="80"/>
      <c r="G142" s="85"/>
      <c r="H142" s="88" t="s">
        <v>192</v>
      </c>
      <c r="I142" s="83">
        <v>4000</v>
      </c>
      <c r="J142" s="83"/>
      <c r="K142" s="87"/>
      <c r="L142" s="83"/>
      <c r="M142" s="83">
        <f>I142+J142-L142-N142</f>
        <v>0</v>
      </c>
      <c r="N142" s="83">
        <v>4000</v>
      </c>
      <c r="O142" s="83"/>
      <c r="P142" s="83">
        <v>4000</v>
      </c>
      <c r="Q142" s="83">
        <f>M142+N142-O142-P142</f>
        <v>0</v>
      </c>
      <c r="R142" s="18"/>
      <c r="S142" s="52"/>
    </row>
    <row r="143" spans="1:19">
      <c r="A143" s="47" t="s">
        <v>28</v>
      </c>
      <c r="B143" s="1">
        <v>500</v>
      </c>
      <c r="C143" s="1">
        <v>550</v>
      </c>
      <c r="D143" s="83"/>
      <c r="E143" s="183" t="s">
        <v>61</v>
      </c>
      <c r="F143" s="80"/>
      <c r="G143" s="81" t="s">
        <v>74</v>
      </c>
      <c r="H143" s="88" t="s">
        <v>192</v>
      </c>
      <c r="I143" s="83">
        <v>2000</v>
      </c>
      <c r="J143" s="83"/>
      <c r="K143" s="87"/>
      <c r="L143" s="83">
        <v>2.2999999999999998</v>
      </c>
      <c r="M143" s="83">
        <f>I143+J143-L143-N143</f>
        <v>0</v>
      </c>
      <c r="N143" s="83">
        <v>1997.7</v>
      </c>
      <c r="O143" s="83">
        <v>0</v>
      </c>
      <c r="P143" s="83">
        <v>1997.7</v>
      </c>
      <c r="Q143" s="83">
        <f>M143+N143-O143-P143</f>
        <v>0</v>
      </c>
      <c r="R143" s="18"/>
      <c r="S143" s="55"/>
    </row>
    <row r="144" spans="1:19">
      <c r="A144" s="35"/>
      <c r="B144" s="1"/>
      <c r="C144" s="1"/>
      <c r="D144" s="18"/>
      <c r="E144" s="4"/>
      <c r="F144" s="4"/>
      <c r="G144" s="14"/>
      <c r="H144" s="18"/>
      <c r="I144" s="18"/>
      <c r="J144" s="18"/>
      <c r="L144" s="18"/>
      <c r="M144" s="18"/>
      <c r="N144" s="18"/>
      <c r="O144" s="18"/>
      <c r="P144" s="18"/>
      <c r="Q144" s="18"/>
      <c r="R144" s="18"/>
      <c r="S144" s="52"/>
    </row>
    <row r="145" spans="1:19">
      <c r="A145" s="47" t="s">
        <v>28</v>
      </c>
      <c r="B145" s="1">
        <v>500</v>
      </c>
      <c r="C145" s="1">
        <v>551</v>
      </c>
      <c r="D145" s="18"/>
      <c r="E145" s="4" t="s">
        <v>40</v>
      </c>
      <c r="F145" s="4"/>
      <c r="G145" s="58" t="s">
        <v>131</v>
      </c>
      <c r="H145" s="46" t="s">
        <v>192</v>
      </c>
      <c r="I145" s="18">
        <v>1000</v>
      </c>
      <c r="J145" s="18"/>
      <c r="L145" s="18">
        <v>1</v>
      </c>
      <c r="M145" s="18">
        <f>I145+J145-L145-N145</f>
        <v>0</v>
      </c>
      <c r="N145" s="18">
        <v>999</v>
      </c>
      <c r="O145" s="18">
        <v>988.1</v>
      </c>
      <c r="P145" s="18">
        <v>10.9</v>
      </c>
      <c r="Q145" s="18">
        <f>ROUND(M145+N145-O145-P145,1)</f>
        <v>0</v>
      </c>
      <c r="R145" s="18"/>
      <c r="S145" s="55" t="s">
        <v>383</v>
      </c>
    </row>
    <row r="146" spans="1:19">
      <c r="A146" s="47"/>
      <c r="B146" s="1"/>
      <c r="C146" s="1"/>
      <c r="D146" s="18"/>
      <c r="E146" s="4"/>
      <c r="F146" s="4"/>
      <c r="G146" s="58"/>
      <c r="H146" s="101" t="s">
        <v>193</v>
      </c>
      <c r="I146" s="18"/>
      <c r="J146" s="18"/>
      <c r="L146" s="18"/>
      <c r="M146" s="18"/>
      <c r="N146" s="18"/>
      <c r="O146" s="18"/>
      <c r="P146" s="18"/>
      <c r="Q146" s="18"/>
      <c r="R146" s="18"/>
      <c r="S146" s="53"/>
    </row>
    <row r="147" spans="1:19">
      <c r="A147" s="61" t="s">
        <v>77</v>
      </c>
      <c r="B147" s="1">
        <v>500</v>
      </c>
      <c r="C147" s="1">
        <v>552</v>
      </c>
      <c r="D147" s="83"/>
      <c r="E147" s="80" t="s">
        <v>87</v>
      </c>
      <c r="F147" s="80"/>
      <c r="G147" s="81" t="s">
        <v>129</v>
      </c>
      <c r="H147" s="93" t="s">
        <v>99</v>
      </c>
      <c r="I147" s="83">
        <v>3223</v>
      </c>
      <c r="J147" s="83"/>
      <c r="K147" s="89" t="s">
        <v>50</v>
      </c>
      <c r="L147" s="83">
        <v>54.5</v>
      </c>
      <c r="M147" s="83">
        <f>I147+J147-L147-N147</f>
        <v>0</v>
      </c>
      <c r="N147" s="83">
        <v>3168.5</v>
      </c>
      <c r="O147" s="83">
        <v>0</v>
      </c>
      <c r="P147" s="83">
        <v>3168.5</v>
      </c>
      <c r="Q147" s="83">
        <f>M147+N147-O147-P147</f>
        <v>0</v>
      </c>
      <c r="R147" s="18"/>
      <c r="S147" s="55"/>
    </row>
    <row r="148" spans="1:19">
      <c r="A148" s="47"/>
      <c r="B148" s="1"/>
      <c r="C148" s="1"/>
      <c r="D148" s="18"/>
      <c r="E148" s="4"/>
      <c r="F148" s="4"/>
      <c r="G148" s="58"/>
      <c r="H148" s="58"/>
      <c r="I148" s="18"/>
      <c r="J148" s="18"/>
      <c r="L148" s="18"/>
      <c r="M148" s="18"/>
      <c r="N148" s="18"/>
      <c r="O148" s="18"/>
      <c r="P148" s="18"/>
      <c r="Q148" s="18"/>
      <c r="R148" s="18"/>
      <c r="S148" s="52"/>
    </row>
    <row r="149" spans="1:19">
      <c r="A149" s="61" t="s">
        <v>77</v>
      </c>
      <c r="B149" s="1">
        <v>500</v>
      </c>
      <c r="C149" s="1">
        <v>553</v>
      </c>
      <c r="D149" s="18"/>
      <c r="E149" s="4" t="s">
        <v>88</v>
      </c>
      <c r="F149" s="4"/>
      <c r="G149" s="58" t="s">
        <v>101</v>
      </c>
      <c r="H149" s="46" t="s">
        <v>81</v>
      </c>
      <c r="I149" s="18">
        <v>900</v>
      </c>
      <c r="J149" s="18"/>
      <c r="L149" s="18">
        <v>218.4</v>
      </c>
      <c r="M149" s="18">
        <f>I149+J149-L149-N149</f>
        <v>0</v>
      </c>
      <c r="N149" s="18">
        <v>681.6</v>
      </c>
      <c r="O149" s="18">
        <v>12.9</v>
      </c>
      <c r="P149" s="18">
        <v>668.7</v>
      </c>
      <c r="Q149" s="18">
        <f>M149+N149-O149-P149</f>
        <v>0</v>
      </c>
      <c r="R149" s="18"/>
      <c r="S149" s="55" t="s">
        <v>383</v>
      </c>
    </row>
    <row r="150" spans="1:19">
      <c r="A150" s="61"/>
      <c r="B150" s="1"/>
      <c r="C150" s="1"/>
      <c r="D150" s="18"/>
      <c r="E150" s="4"/>
      <c r="F150" s="4"/>
      <c r="G150" s="58"/>
      <c r="H150" s="46"/>
      <c r="I150" s="18"/>
      <c r="J150" s="18"/>
      <c r="L150" s="18"/>
      <c r="M150" s="18"/>
      <c r="N150" s="18"/>
      <c r="O150" s="18"/>
      <c r="P150" s="18"/>
      <c r="Q150" s="18"/>
      <c r="R150" s="18"/>
      <c r="S150" s="52"/>
    </row>
    <row r="151" spans="1:19">
      <c r="A151" s="61" t="s">
        <v>113</v>
      </c>
      <c r="B151" s="1">
        <v>500</v>
      </c>
      <c r="C151" s="1">
        <v>554</v>
      </c>
      <c r="D151" s="18"/>
      <c r="E151" s="4" t="s">
        <v>119</v>
      </c>
      <c r="F151" s="4"/>
      <c r="G151" s="58" t="s">
        <v>256</v>
      </c>
      <c r="H151" s="92" t="s">
        <v>117</v>
      </c>
      <c r="I151" s="18">
        <v>475</v>
      </c>
      <c r="J151" s="18"/>
      <c r="L151" s="18"/>
      <c r="M151" s="18">
        <f>I151+J151-L151-N151</f>
        <v>0</v>
      </c>
      <c r="N151" s="18">
        <v>475</v>
      </c>
      <c r="O151" s="18">
        <v>0</v>
      </c>
      <c r="P151" s="18">
        <v>475</v>
      </c>
      <c r="Q151" s="18">
        <f>M151+N151-O151-P151</f>
        <v>0</v>
      </c>
      <c r="R151" s="18"/>
      <c r="S151" s="52" t="s">
        <v>396</v>
      </c>
    </row>
    <row r="152" spans="1:19">
      <c r="A152" s="61"/>
      <c r="B152" s="1"/>
      <c r="C152" s="1"/>
      <c r="D152" s="18"/>
      <c r="E152" s="4"/>
      <c r="F152" s="4"/>
      <c r="G152" s="58"/>
      <c r="H152" s="92"/>
      <c r="I152" s="18"/>
      <c r="J152" s="18"/>
      <c r="L152" s="18"/>
      <c r="M152" s="18"/>
      <c r="N152" s="18"/>
      <c r="O152" s="18"/>
      <c r="P152" s="18"/>
      <c r="Q152" s="18"/>
      <c r="R152" s="18"/>
      <c r="S152" s="52"/>
    </row>
    <row r="153" spans="1:19">
      <c r="A153" s="61" t="s">
        <v>141</v>
      </c>
      <c r="B153" s="1">
        <v>500</v>
      </c>
      <c r="C153" s="1">
        <v>555</v>
      </c>
      <c r="D153" s="18"/>
      <c r="E153" s="4" t="s">
        <v>155</v>
      </c>
      <c r="F153" s="4"/>
      <c r="G153" s="58" t="s">
        <v>201</v>
      </c>
      <c r="H153" s="101" t="s">
        <v>143</v>
      </c>
      <c r="I153" s="18">
        <v>2000</v>
      </c>
      <c r="J153" s="18"/>
      <c r="L153" s="18"/>
      <c r="M153" s="18">
        <f>I153+J153-L153-N153</f>
        <v>0</v>
      </c>
      <c r="N153" s="18">
        <v>2000</v>
      </c>
      <c r="O153" s="18">
        <v>31.9</v>
      </c>
      <c r="P153" s="18">
        <v>1704.1</v>
      </c>
      <c r="Q153" s="18">
        <f>M153+N153-O153-P153</f>
        <v>264</v>
      </c>
      <c r="R153" s="18"/>
      <c r="S153" s="52"/>
    </row>
    <row r="154" spans="1:19">
      <c r="A154" s="47"/>
      <c r="B154" s="1"/>
      <c r="C154" s="1"/>
      <c r="D154" s="18"/>
      <c r="E154" s="4"/>
      <c r="F154" s="4"/>
      <c r="G154" s="58"/>
      <c r="H154" s="101"/>
      <c r="I154" s="18"/>
      <c r="J154" s="18"/>
      <c r="L154" s="18"/>
      <c r="M154" s="18"/>
      <c r="N154" s="18"/>
      <c r="O154" s="18"/>
      <c r="P154" s="18"/>
      <c r="Q154" s="18"/>
      <c r="R154" s="18"/>
      <c r="S154" s="52"/>
    </row>
    <row r="155" spans="1:19">
      <c r="A155" s="61" t="s">
        <v>141</v>
      </c>
      <c r="B155" s="1">
        <v>500</v>
      </c>
      <c r="C155" s="1">
        <v>556</v>
      </c>
      <c r="D155" s="18"/>
      <c r="E155" s="4" t="s">
        <v>157</v>
      </c>
      <c r="F155" s="4"/>
      <c r="G155" s="58" t="s">
        <v>201</v>
      </c>
      <c r="H155" s="101" t="s">
        <v>143</v>
      </c>
      <c r="I155" s="18">
        <v>1500</v>
      </c>
      <c r="J155" s="18"/>
      <c r="L155" s="18"/>
      <c r="M155" s="18">
        <f>I155+J155-L155-N155</f>
        <v>0</v>
      </c>
      <c r="N155" s="18">
        <v>1500</v>
      </c>
      <c r="O155" s="18"/>
      <c r="P155" s="18">
        <v>14.8</v>
      </c>
      <c r="Q155" s="18">
        <f>M155+N155-O155-P155</f>
        <v>1485.2</v>
      </c>
      <c r="R155" s="18"/>
      <c r="S155" s="52"/>
    </row>
    <row r="156" spans="1:19">
      <c r="A156" s="47"/>
      <c r="B156" s="1"/>
      <c r="C156" s="1"/>
      <c r="D156" s="18"/>
      <c r="E156" s="4"/>
      <c r="F156" s="4"/>
      <c r="G156" s="58"/>
      <c r="H156" s="101"/>
      <c r="I156" s="18"/>
      <c r="J156" s="18"/>
      <c r="L156" s="18"/>
      <c r="M156" s="18"/>
      <c r="N156" s="18"/>
      <c r="O156" s="18"/>
      <c r="P156" s="18"/>
      <c r="Q156" s="18"/>
      <c r="R156" s="18"/>
      <c r="S156" s="52"/>
    </row>
    <row r="157" spans="1:19">
      <c r="A157" s="61" t="s">
        <v>141</v>
      </c>
      <c r="B157" s="1">
        <v>500</v>
      </c>
      <c r="C157" s="1">
        <v>557</v>
      </c>
      <c r="D157" s="18"/>
      <c r="E157" s="4" t="s">
        <v>158</v>
      </c>
      <c r="F157" s="4"/>
      <c r="G157" s="58" t="s">
        <v>201</v>
      </c>
      <c r="H157" s="101" t="s">
        <v>143</v>
      </c>
      <c r="I157" s="18">
        <v>435</v>
      </c>
      <c r="J157" s="18"/>
      <c r="L157" s="18"/>
      <c r="M157" s="18">
        <f>I157+J157-L157-N157</f>
        <v>0</v>
      </c>
      <c r="N157" s="18">
        <v>435</v>
      </c>
      <c r="O157" s="18">
        <v>1.3</v>
      </c>
      <c r="P157" s="18">
        <v>13.2</v>
      </c>
      <c r="Q157" s="18">
        <f>M157+N157-O157-P157</f>
        <v>420.5</v>
      </c>
      <c r="R157" s="18"/>
      <c r="S157" s="52"/>
    </row>
    <row r="158" spans="1:19">
      <c r="A158" s="61"/>
      <c r="B158" s="1"/>
      <c r="C158" s="1"/>
      <c r="D158" s="18"/>
      <c r="E158" s="4"/>
      <c r="F158" s="4"/>
      <c r="G158" s="58"/>
      <c r="H158" s="92"/>
      <c r="I158" s="18"/>
      <c r="J158" s="18"/>
      <c r="L158" s="18"/>
      <c r="M158" s="18"/>
      <c r="N158" s="18"/>
      <c r="O158" s="18"/>
      <c r="P158" s="18"/>
      <c r="Q158" s="18"/>
      <c r="R158" s="18"/>
      <c r="S158" s="52"/>
    </row>
    <row r="159" spans="1:19">
      <c r="A159" s="61" t="s">
        <v>141</v>
      </c>
      <c r="B159" s="1">
        <v>500</v>
      </c>
      <c r="C159" s="1">
        <v>558</v>
      </c>
      <c r="D159" s="18"/>
      <c r="E159" s="4" t="s">
        <v>159</v>
      </c>
      <c r="F159" s="4"/>
      <c r="G159" s="58" t="s">
        <v>201</v>
      </c>
      <c r="H159" s="101" t="s">
        <v>143</v>
      </c>
      <c r="I159" s="18">
        <v>200</v>
      </c>
      <c r="J159" s="18"/>
      <c r="L159" s="18"/>
      <c r="M159" s="18">
        <f>I159+J159-L159-N159</f>
        <v>0</v>
      </c>
      <c r="N159" s="18">
        <v>200</v>
      </c>
      <c r="O159" s="18">
        <v>4</v>
      </c>
      <c r="P159" s="18">
        <v>41.3</v>
      </c>
      <c r="Q159" s="18">
        <f>M159+N159-O159-P159</f>
        <v>154.69999999999999</v>
      </c>
      <c r="R159" s="18"/>
      <c r="S159" s="52"/>
    </row>
    <row r="160" spans="1:19">
      <c r="A160" s="47"/>
      <c r="B160" s="1"/>
      <c r="C160" s="1"/>
      <c r="D160" s="18"/>
      <c r="E160" s="4"/>
      <c r="F160" s="4"/>
      <c r="G160" s="58"/>
      <c r="H160" s="101"/>
      <c r="I160" s="18"/>
      <c r="J160" s="18"/>
      <c r="L160" s="18"/>
      <c r="M160" s="18"/>
      <c r="N160" s="18"/>
      <c r="O160" s="18"/>
      <c r="P160" s="18"/>
      <c r="Q160" s="18"/>
      <c r="R160" s="18"/>
      <c r="S160" s="52"/>
    </row>
    <row r="161" spans="1:19">
      <c r="A161" s="61" t="s">
        <v>141</v>
      </c>
      <c r="B161" s="1">
        <v>500</v>
      </c>
      <c r="C161" s="1">
        <v>559</v>
      </c>
      <c r="D161" s="18"/>
      <c r="E161" s="4" t="s">
        <v>160</v>
      </c>
      <c r="F161" s="4"/>
      <c r="G161" s="58" t="s">
        <v>201</v>
      </c>
      <c r="H161" s="101" t="s">
        <v>143</v>
      </c>
      <c r="I161" s="18">
        <v>400</v>
      </c>
      <c r="J161" s="18"/>
      <c r="L161" s="18"/>
      <c r="M161" s="18">
        <f>I161+J161-L161-N161</f>
        <v>0</v>
      </c>
      <c r="N161" s="18">
        <v>400</v>
      </c>
      <c r="O161" s="18">
        <v>30</v>
      </c>
      <c r="P161" s="18">
        <v>355.8</v>
      </c>
      <c r="Q161" s="18">
        <f>M161+N161-O161-P161</f>
        <v>14.199999999999989</v>
      </c>
      <c r="R161" s="18"/>
      <c r="S161" s="52"/>
    </row>
    <row r="162" spans="1:19">
      <c r="A162" s="47"/>
      <c r="B162" s="1"/>
      <c r="C162" s="1"/>
      <c r="D162" s="18"/>
      <c r="E162" s="4"/>
      <c r="F162" s="4"/>
      <c r="G162" s="58"/>
      <c r="H162" s="101"/>
      <c r="I162" s="18"/>
      <c r="J162" s="18"/>
      <c r="L162" s="18"/>
      <c r="M162" s="18"/>
      <c r="N162" s="18"/>
      <c r="O162" s="18"/>
      <c r="P162" s="18"/>
      <c r="Q162" s="18"/>
      <c r="R162" s="18"/>
      <c r="S162" s="52"/>
    </row>
    <row r="163" spans="1:19">
      <c r="A163" s="61" t="s">
        <v>141</v>
      </c>
      <c r="B163" s="1">
        <v>500</v>
      </c>
      <c r="C163" s="1">
        <v>560</v>
      </c>
      <c r="D163" s="18"/>
      <c r="E163" s="4" t="s">
        <v>161</v>
      </c>
      <c r="F163" s="4"/>
      <c r="G163" s="58" t="s">
        <v>201</v>
      </c>
      <c r="H163" s="101" t="s">
        <v>143</v>
      </c>
      <c r="I163" s="18">
        <v>400</v>
      </c>
      <c r="J163" s="18"/>
      <c r="L163" s="18"/>
      <c r="M163" s="18">
        <f>I163+J163-L163-N163</f>
        <v>0</v>
      </c>
      <c r="N163" s="18">
        <v>400</v>
      </c>
      <c r="O163" s="18">
        <v>0</v>
      </c>
      <c r="P163" s="18">
        <v>326.8</v>
      </c>
      <c r="Q163" s="18">
        <f>M163+N163-O163-P163</f>
        <v>73.199999999999989</v>
      </c>
      <c r="R163" s="18"/>
      <c r="S163" s="52"/>
    </row>
    <row r="164" spans="1:19">
      <c r="A164" s="47"/>
      <c r="B164" s="1"/>
      <c r="C164" s="1"/>
      <c r="D164" s="18"/>
      <c r="E164" s="4"/>
      <c r="F164" s="4"/>
      <c r="G164" s="58"/>
      <c r="H164" s="101"/>
      <c r="I164" s="18"/>
      <c r="J164" s="18"/>
      <c r="L164" s="18"/>
      <c r="M164" s="18"/>
      <c r="N164" s="18"/>
      <c r="O164" s="18"/>
      <c r="P164" s="18"/>
      <c r="Q164" s="18"/>
      <c r="R164" s="18"/>
      <c r="S164" s="52"/>
    </row>
    <row r="165" spans="1:19">
      <c r="A165" s="61" t="s">
        <v>141</v>
      </c>
      <c r="B165" s="1">
        <v>500</v>
      </c>
      <c r="C165" s="1">
        <v>561</v>
      </c>
      <c r="D165" s="18"/>
      <c r="E165" s="4" t="s">
        <v>162</v>
      </c>
      <c r="F165" s="4"/>
      <c r="G165" s="58" t="s">
        <v>201</v>
      </c>
      <c r="H165" s="101" t="s">
        <v>143</v>
      </c>
      <c r="I165" s="18">
        <v>725</v>
      </c>
      <c r="J165" s="18"/>
      <c r="L165" s="18"/>
      <c r="M165" s="18">
        <f>I165+J165-L165-N165</f>
        <v>0</v>
      </c>
      <c r="N165" s="18">
        <v>725</v>
      </c>
      <c r="O165" s="18">
        <v>3.3</v>
      </c>
      <c r="P165" s="18">
        <v>230.4</v>
      </c>
      <c r="Q165" s="18">
        <f>M165+N165-O165-P165</f>
        <v>491.30000000000007</v>
      </c>
      <c r="R165" s="18"/>
      <c r="S165" s="52"/>
    </row>
    <row r="166" spans="1:19">
      <c r="A166" s="61"/>
      <c r="B166" s="1"/>
      <c r="C166" s="1"/>
      <c r="D166" s="18"/>
      <c r="E166" s="4"/>
      <c r="F166" s="4"/>
      <c r="G166" s="58"/>
      <c r="H166" s="92"/>
      <c r="I166" s="18"/>
      <c r="J166" s="18"/>
      <c r="L166" s="18"/>
      <c r="M166" s="18"/>
      <c r="N166" s="18"/>
      <c r="O166" s="18"/>
      <c r="P166" s="18"/>
      <c r="Q166" s="18"/>
      <c r="R166" s="18"/>
      <c r="S166" s="52"/>
    </row>
    <row r="167" spans="1:19">
      <c r="A167" s="61" t="s">
        <v>141</v>
      </c>
      <c r="B167" s="1">
        <v>500</v>
      </c>
      <c r="C167" s="1">
        <v>562</v>
      </c>
      <c r="D167" s="18"/>
      <c r="E167" s="4" t="s">
        <v>163</v>
      </c>
      <c r="F167" s="4"/>
      <c r="G167" s="58" t="s">
        <v>201</v>
      </c>
      <c r="H167" s="101" t="s">
        <v>143</v>
      </c>
      <c r="I167" s="18">
        <v>500</v>
      </c>
      <c r="J167" s="18"/>
      <c r="L167" s="18"/>
      <c r="M167" s="18">
        <f>I167+J167-L167-N167</f>
        <v>0</v>
      </c>
      <c r="N167" s="18">
        <v>500</v>
      </c>
      <c r="O167" s="18">
        <v>0</v>
      </c>
      <c r="P167" s="282">
        <v>500</v>
      </c>
      <c r="Q167" s="18">
        <f>M167+N167-O167-P167</f>
        <v>0</v>
      </c>
      <c r="R167" s="18"/>
      <c r="S167" s="52" t="s">
        <v>397</v>
      </c>
    </row>
    <row r="168" spans="1:19">
      <c r="A168" s="47"/>
      <c r="B168" s="1"/>
      <c r="C168" s="1"/>
      <c r="D168" s="18"/>
      <c r="E168" s="4"/>
      <c r="F168" s="4"/>
      <c r="G168" s="58"/>
      <c r="H168" s="101"/>
      <c r="I168" s="18"/>
      <c r="J168" s="18"/>
      <c r="L168" s="18"/>
      <c r="M168" s="18"/>
      <c r="N168" s="18"/>
      <c r="O168" s="18"/>
      <c r="P168" s="18"/>
      <c r="Q168" s="18"/>
      <c r="R168" s="18"/>
      <c r="S168" s="52"/>
    </row>
    <row r="169" spans="1:19">
      <c r="A169" s="61" t="s">
        <v>141</v>
      </c>
      <c r="B169" s="1">
        <v>500</v>
      </c>
      <c r="C169" s="1">
        <v>563</v>
      </c>
      <c r="D169" s="18"/>
      <c r="E169" s="4" t="s">
        <v>164</v>
      </c>
      <c r="F169" s="4"/>
      <c r="G169" s="58" t="s">
        <v>201</v>
      </c>
      <c r="H169" s="101" t="s">
        <v>143</v>
      </c>
      <c r="I169" s="18">
        <v>200</v>
      </c>
      <c r="J169" s="18"/>
      <c r="L169" s="18"/>
      <c r="M169" s="18">
        <f>I169+J169-L169-N169</f>
        <v>0</v>
      </c>
      <c r="N169" s="18">
        <v>200</v>
      </c>
      <c r="O169" s="18">
        <v>26.9</v>
      </c>
      <c r="P169" s="18">
        <v>106.7</v>
      </c>
      <c r="Q169" s="18">
        <f>M169+N169-O169-P169</f>
        <v>66.399999999999991</v>
      </c>
      <c r="R169" s="18"/>
      <c r="S169" s="52"/>
    </row>
    <row r="170" spans="1:19">
      <c r="A170" s="47"/>
      <c r="B170" s="1"/>
      <c r="C170" s="1"/>
      <c r="D170" s="18"/>
      <c r="E170" s="4"/>
      <c r="F170" s="4"/>
      <c r="G170" s="58"/>
      <c r="H170" s="101"/>
      <c r="I170" s="18"/>
      <c r="J170" s="18"/>
      <c r="L170" s="18"/>
      <c r="M170" s="18"/>
      <c r="N170" s="18"/>
      <c r="O170" s="18"/>
      <c r="P170" s="18"/>
      <c r="Q170" s="18"/>
      <c r="R170" s="18"/>
      <c r="S170" s="52"/>
    </row>
    <row r="171" spans="1:19">
      <c r="A171" s="61" t="s">
        <v>141</v>
      </c>
      <c r="B171" s="1">
        <v>500</v>
      </c>
      <c r="C171" s="1">
        <v>564</v>
      </c>
      <c r="D171" s="18"/>
      <c r="E171" s="4" t="s">
        <v>165</v>
      </c>
      <c r="F171" s="4"/>
      <c r="G171" s="58" t="s">
        <v>201</v>
      </c>
      <c r="H171" s="101" t="s">
        <v>143</v>
      </c>
      <c r="I171" s="18">
        <v>300</v>
      </c>
      <c r="J171" s="18"/>
      <c r="L171" s="18"/>
      <c r="M171" s="18">
        <f>I171+J171-L171-N171</f>
        <v>0</v>
      </c>
      <c r="N171" s="18">
        <v>300</v>
      </c>
      <c r="O171" s="18">
        <v>0.5</v>
      </c>
      <c r="P171" s="18">
        <v>42.6</v>
      </c>
      <c r="Q171" s="18">
        <f>M171+N171-O171-P171</f>
        <v>256.89999999999998</v>
      </c>
      <c r="R171" s="18"/>
      <c r="S171" s="52"/>
    </row>
    <row r="172" spans="1:19">
      <c r="A172" s="47"/>
      <c r="B172" s="1"/>
      <c r="C172" s="1"/>
      <c r="D172" s="18"/>
      <c r="E172" s="4"/>
      <c r="F172" s="4"/>
      <c r="G172" s="58"/>
      <c r="H172" s="101"/>
      <c r="I172" s="18"/>
      <c r="J172" s="18"/>
      <c r="L172" s="18"/>
      <c r="M172" s="18"/>
      <c r="N172" s="18"/>
      <c r="O172" s="18"/>
      <c r="P172" s="18"/>
      <c r="Q172" s="18"/>
      <c r="R172" s="18"/>
      <c r="S172" s="52"/>
    </row>
    <row r="173" spans="1:19">
      <c r="A173" s="61" t="s">
        <v>141</v>
      </c>
      <c r="B173" s="1">
        <v>500</v>
      </c>
      <c r="C173" s="1">
        <v>565</v>
      </c>
      <c r="D173" s="18"/>
      <c r="E173" s="4" t="s">
        <v>166</v>
      </c>
      <c r="F173" s="4"/>
      <c r="G173" s="58" t="s">
        <v>201</v>
      </c>
      <c r="H173" s="101" t="s">
        <v>143</v>
      </c>
      <c r="I173" s="18">
        <v>300</v>
      </c>
      <c r="J173" s="18"/>
      <c r="L173" s="18"/>
      <c r="M173" s="18">
        <f>I173+J173-L173-N173</f>
        <v>0</v>
      </c>
      <c r="N173" s="18">
        <v>300</v>
      </c>
      <c r="O173" s="18">
        <v>100</v>
      </c>
      <c r="P173" s="18">
        <v>28.5</v>
      </c>
      <c r="Q173" s="18">
        <f>M173+N173-O173-P173</f>
        <v>171.5</v>
      </c>
      <c r="R173" s="18"/>
      <c r="S173" s="52"/>
    </row>
    <row r="174" spans="1:19">
      <c r="A174" s="61"/>
      <c r="B174" s="1"/>
      <c r="C174" s="1"/>
      <c r="D174" s="18"/>
      <c r="E174" s="4"/>
      <c r="F174" s="4"/>
      <c r="G174" s="58"/>
      <c r="H174" s="92"/>
      <c r="I174" s="18"/>
      <c r="J174" s="18"/>
      <c r="L174" s="18"/>
      <c r="M174" s="18"/>
      <c r="N174" s="18"/>
      <c r="O174" s="18"/>
      <c r="P174" s="18"/>
      <c r="Q174" s="18"/>
      <c r="R174" s="18"/>
      <c r="S174" s="52"/>
    </row>
    <row r="175" spans="1:19">
      <c r="A175" s="61" t="s">
        <v>141</v>
      </c>
      <c r="B175" s="1">
        <v>500</v>
      </c>
      <c r="C175" s="1">
        <v>566</v>
      </c>
      <c r="D175" s="18"/>
      <c r="E175" s="4" t="s">
        <v>167</v>
      </c>
      <c r="F175" s="4"/>
      <c r="G175" s="58" t="s">
        <v>201</v>
      </c>
      <c r="H175" s="101" t="s">
        <v>143</v>
      </c>
      <c r="I175" s="18">
        <v>100</v>
      </c>
      <c r="J175" s="18"/>
      <c r="L175" s="18"/>
      <c r="M175" s="18">
        <f>I175+J175-L175-N175</f>
        <v>0</v>
      </c>
      <c r="N175" s="18">
        <v>100</v>
      </c>
      <c r="O175" s="18"/>
      <c r="P175" s="18"/>
      <c r="Q175" s="18">
        <f>M175+N175-O175-P175</f>
        <v>100</v>
      </c>
      <c r="R175" s="18"/>
      <c r="S175" s="52"/>
    </row>
    <row r="176" spans="1:19">
      <c r="A176" s="47"/>
      <c r="B176" s="1"/>
      <c r="C176" s="1"/>
      <c r="D176" s="18"/>
      <c r="E176" s="4"/>
      <c r="F176" s="4"/>
      <c r="G176" s="58"/>
      <c r="H176" s="101"/>
      <c r="I176" s="18"/>
      <c r="J176" s="18"/>
      <c r="L176" s="18"/>
      <c r="M176" s="18"/>
      <c r="N176" s="18"/>
      <c r="O176" s="18"/>
      <c r="P176" s="18"/>
      <c r="Q176" s="18"/>
      <c r="R176" s="18"/>
      <c r="S176" s="52"/>
    </row>
    <row r="177" spans="1:19">
      <c r="A177" s="61" t="s">
        <v>141</v>
      </c>
      <c r="B177" s="1">
        <v>500</v>
      </c>
      <c r="C177" s="1">
        <v>567</v>
      </c>
      <c r="D177" s="18"/>
      <c r="E177" s="4" t="s">
        <v>168</v>
      </c>
      <c r="F177" s="4"/>
      <c r="G177" s="58" t="s">
        <v>201</v>
      </c>
      <c r="H177" s="101" t="s">
        <v>143</v>
      </c>
      <c r="I177" s="18">
        <v>2400</v>
      </c>
      <c r="J177" s="18"/>
      <c r="L177" s="18"/>
      <c r="M177" s="18">
        <f>I177+J177-L177-N177</f>
        <v>0</v>
      </c>
      <c r="N177" s="18">
        <v>2400</v>
      </c>
      <c r="O177" s="18">
        <v>730.4</v>
      </c>
      <c r="P177" s="18">
        <v>391.1</v>
      </c>
      <c r="Q177" s="18">
        <f>M177+N177-O177-P177</f>
        <v>1278.5</v>
      </c>
      <c r="R177" s="18"/>
      <c r="S177" s="52"/>
    </row>
    <row r="178" spans="1:19">
      <c r="A178" s="47"/>
      <c r="B178" s="1"/>
      <c r="C178" s="1"/>
      <c r="D178" s="18"/>
      <c r="E178" s="4"/>
      <c r="F178" s="4"/>
      <c r="G178" s="58"/>
      <c r="H178" s="101"/>
      <c r="I178" s="18"/>
      <c r="J178" s="18"/>
      <c r="L178" s="18"/>
      <c r="M178" s="18"/>
      <c r="N178" s="18"/>
      <c r="O178" s="18"/>
      <c r="P178" s="18"/>
      <c r="Q178" s="18"/>
      <c r="R178" s="18"/>
      <c r="S178" s="52"/>
    </row>
    <row r="179" spans="1:19">
      <c r="A179" s="61" t="s">
        <v>141</v>
      </c>
      <c r="B179" s="1">
        <v>500</v>
      </c>
      <c r="C179" s="1">
        <v>568</v>
      </c>
      <c r="D179" s="18"/>
      <c r="E179" s="4" t="s">
        <v>169</v>
      </c>
      <c r="F179" s="4"/>
      <c r="G179" s="58" t="s">
        <v>201</v>
      </c>
      <c r="H179" s="101" t="s">
        <v>143</v>
      </c>
      <c r="I179" s="18">
        <v>450</v>
      </c>
      <c r="J179" s="18"/>
      <c r="L179" s="18"/>
      <c r="M179" s="18">
        <f>I179+J179-L179-N179</f>
        <v>0</v>
      </c>
      <c r="N179" s="18">
        <v>450</v>
      </c>
      <c r="O179" s="18">
        <v>3.1</v>
      </c>
      <c r="P179" s="18">
        <v>33.6</v>
      </c>
      <c r="Q179" s="18">
        <f>M179+N179-O179-P179</f>
        <v>413.29999999999995</v>
      </c>
      <c r="R179" s="18"/>
      <c r="S179" s="52"/>
    </row>
    <row r="180" spans="1:19">
      <c r="A180" s="61"/>
      <c r="B180" s="1"/>
      <c r="C180" s="1"/>
      <c r="D180" s="18"/>
      <c r="E180" s="4"/>
      <c r="F180" s="4"/>
      <c r="G180" s="58"/>
      <c r="H180" s="92"/>
      <c r="I180" s="18"/>
      <c r="J180" s="18"/>
      <c r="L180" s="18"/>
      <c r="M180" s="18"/>
      <c r="N180" s="18"/>
      <c r="O180" s="18"/>
      <c r="P180" s="18"/>
      <c r="Q180" s="18"/>
      <c r="R180" s="18"/>
      <c r="S180" s="52"/>
    </row>
    <row r="181" spans="1:19">
      <c r="A181" s="61" t="s">
        <v>141</v>
      </c>
      <c r="B181" s="1">
        <v>500</v>
      </c>
      <c r="C181" s="1">
        <v>569</v>
      </c>
      <c r="D181" s="18"/>
      <c r="E181" s="4" t="s">
        <v>196</v>
      </c>
      <c r="F181" s="4"/>
      <c r="G181" s="58" t="s">
        <v>201</v>
      </c>
      <c r="H181" s="101" t="s">
        <v>143</v>
      </c>
      <c r="I181" s="18">
        <v>365</v>
      </c>
      <c r="J181" s="18"/>
      <c r="L181" s="37"/>
      <c r="M181" s="18">
        <f>I181+J181-L181-N181</f>
        <v>0</v>
      </c>
      <c r="N181" s="18">
        <v>365</v>
      </c>
      <c r="O181" s="18">
        <v>365</v>
      </c>
      <c r="P181" s="18"/>
      <c r="Q181" s="18">
        <f>M181+N181-O181-P181</f>
        <v>0</v>
      </c>
      <c r="R181" s="18"/>
      <c r="S181" s="53"/>
    </row>
    <row r="182" spans="1:19">
      <c r="A182" s="47"/>
      <c r="B182" s="1"/>
      <c r="C182" s="1"/>
      <c r="D182" s="18"/>
      <c r="E182" s="4"/>
      <c r="F182" s="4"/>
      <c r="G182" s="58"/>
      <c r="H182" s="101"/>
      <c r="I182" s="18"/>
      <c r="J182" s="18"/>
      <c r="L182" s="18"/>
      <c r="M182" s="18"/>
      <c r="N182" s="18"/>
      <c r="O182" s="18"/>
      <c r="P182" s="18"/>
      <c r="Q182" s="18"/>
      <c r="R182" s="18"/>
      <c r="S182" s="52"/>
    </row>
    <row r="183" spans="1:19">
      <c r="A183" s="61" t="s">
        <v>141</v>
      </c>
      <c r="B183" s="1">
        <v>500</v>
      </c>
      <c r="C183" s="1">
        <v>570</v>
      </c>
      <c r="D183" s="83"/>
      <c r="E183" s="80" t="s">
        <v>195</v>
      </c>
      <c r="F183" s="80"/>
      <c r="G183" s="81" t="s">
        <v>201</v>
      </c>
      <c r="H183" s="105" t="s">
        <v>143</v>
      </c>
      <c r="I183" s="83">
        <v>220</v>
      </c>
      <c r="J183" s="83"/>
      <c r="K183" s="87"/>
      <c r="L183" s="86"/>
      <c r="M183" s="83">
        <f>I183+J183-L183-N183</f>
        <v>0</v>
      </c>
      <c r="N183" s="83">
        <v>220</v>
      </c>
      <c r="O183" s="83">
        <v>0</v>
      </c>
      <c r="P183" s="83">
        <v>220</v>
      </c>
      <c r="Q183" s="83">
        <f>M183+N183-O183-P183</f>
        <v>0</v>
      </c>
      <c r="R183" s="18"/>
      <c r="S183" s="53"/>
    </row>
    <row r="184" spans="1:19">
      <c r="A184" s="47"/>
      <c r="B184" s="1"/>
      <c r="C184" s="1"/>
      <c r="D184" s="18"/>
      <c r="E184" s="4"/>
      <c r="F184" s="4"/>
      <c r="G184" s="58"/>
      <c r="H184" s="101"/>
      <c r="I184" s="18"/>
      <c r="J184" s="18"/>
      <c r="L184" s="18"/>
      <c r="M184" s="18"/>
      <c r="N184" s="18"/>
      <c r="O184" s="18"/>
      <c r="P184" s="18"/>
      <c r="Q184" s="18"/>
      <c r="R184" s="18"/>
      <c r="S184" s="52"/>
    </row>
    <row r="185" spans="1:19">
      <c r="A185" s="61" t="s">
        <v>141</v>
      </c>
      <c r="B185" s="1">
        <v>500</v>
      </c>
      <c r="C185" s="1">
        <v>571</v>
      </c>
      <c r="D185" s="18"/>
      <c r="E185" s="4" t="s">
        <v>170</v>
      </c>
      <c r="F185" s="4"/>
      <c r="G185" s="58" t="s">
        <v>201</v>
      </c>
      <c r="H185" s="101" t="s">
        <v>143</v>
      </c>
      <c r="I185" s="18">
        <v>300</v>
      </c>
      <c r="J185" s="18"/>
      <c r="L185" s="37"/>
      <c r="M185" s="18">
        <f>I185+J185-L185-N185</f>
        <v>300</v>
      </c>
      <c r="N185" s="18"/>
      <c r="O185" s="18"/>
      <c r="P185" s="18"/>
      <c r="Q185" s="18">
        <f>M185+N185-O185-P185</f>
        <v>300</v>
      </c>
      <c r="R185" s="18"/>
      <c r="S185" s="53" t="s">
        <v>197</v>
      </c>
    </row>
    <row r="186" spans="1:19">
      <c r="A186" s="47"/>
      <c r="B186" s="1"/>
      <c r="C186" s="1"/>
      <c r="D186" s="18"/>
      <c r="E186" s="4"/>
      <c r="F186" s="4"/>
      <c r="G186" s="58"/>
      <c r="H186" s="101"/>
      <c r="I186" s="18"/>
      <c r="J186" s="18"/>
      <c r="L186" s="18"/>
      <c r="M186" s="18"/>
      <c r="N186" s="18"/>
      <c r="O186" s="18"/>
      <c r="P186" s="18"/>
      <c r="Q186" s="18"/>
      <c r="R186" s="18"/>
      <c r="S186" s="52"/>
    </row>
    <row r="187" spans="1:19">
      <c r="A187" s="61" t="s">
        <v>141</v>
      </c>
      <c r="B187" s="1">
        <v>500</v>
      </c>
      <c r="C187" s="1">
        <v>572</v>
      </c>
      <c r="D187" s="18"/>
      <c r="E187" s="4" t="s">
        <v>171</v>
      </c>
      <c r="F187" s="4"/>
      <c r="G187" s="58" t="s">
        <v>201</v>
      </c>
      <c r="H187" s="101" t="s">
        <v>143</v>
      </c>
      <c r="I187" s="18">
        <v>2000</v>
      </c>
      <c r="J187" s="18"/>
      <c r="L187" s="18"/>
      <c r="M187" s="18">
        <f>I187+J187-L187-N187</f>
        <v>0</v>
      </c>
      <c r="N187" s="18">
        <v>2000</v>
      </c>
      <c r="O187" s="18">
        <v>76</v>
      </c>
      <c r="P187" s="18">
        <v>1920.2</v>
      </c>
      <c r="Q187" s="18">
        <f>M187+N187-O187-P187</f>
        <v>3.7999999999999545</v>
      </c>
      <c r="R187" s="18"/>
      <c r="S187" s="52"/>
    </row>
    <row r="188" spans="1:19">
      <c r="A188" s="61"/>
      <c r="B188" s="1"/>
      <c r="C188" s="1"/>
      <c r="D188" s="18"/>
      <c r="E188" s="4"/>
      <c r="F188" s="4"/>
      <c r="G188" s="58"/>
      <c r="H188" s="101"/>
      <c r="I188" s="18"/>
      <c r="J188" s="18"/>
      <c r="L188" s="18"/>
      <c r="M188" s="18"/>
      <c r="N188" s="18"/>
      <c r="O188" s="18"/>
      <c r="P188" s="18"/>
      <c r="Q188" s="18"/>
      <c r="R188" s="18"/>
      <c r="S188" s="52"/>
    </row>
    <row r="189" spans="1:19">
      <c r="A189" s="61" t="s">
        <v>141</v>
      </c>
      <c r="B189" s="1">
        <v>500</v>
      </c>
      <c r="C189" s="1">
        <v>573</v>
      </c>
      <c r="D189" s="18"/>
      <c r="E189" s="4" t="s">
        <v>156</v>
      </c>
      <c r="F189" s="4"/>
      <c r="G189" s="58" t="s">
        <v>201</v>
      </c>
      <c r="H189" s="101" t="s">
        <v>143</v>
      </c>
      <c r="I189" s="18">
        <v>300</v>
      </c>
      <c r="J189" s="18"/>
      <c r="L189" s="18"/>
      <c r="M189" s="18">
        <f>I189+J189-L189-N189</f>
        <v>0</v>
      </c>
      <c r="N189" s="18">
        <v>300</v>
      </c>
      <c r="O189" s="18">
        <v>58.5</v>
      </c>
      <c r="P189" s="18">
        <v>102.9</v>
      </c>
      <c r="Q189" s="18">
        <f>M189+N189-O189-P189</f>
        <v>138.6</v>
      </c>
      <c r="R189" s="18"/>
      <c r="S189" s="52"/>
    </row>
    <row r="190" spans="1:19">
      <c r="A190" s="61"/>
      <c r="B190" s="1"/>
      <c r="C190" s="1"/>
      <c r="D190" s="18"/>
      <c r="E190" s="4"/>
      <c r="F190" s="4"/>
      <c r="G190" s="58"/>
      <c r="H190" s="92"/>
      <c r="I190" s="18"/>
      <c r="J190" s="18"/>
      <c r="L190" s="18"/>
      <c r="M190" s="18"/>
      <c r="N190" s="18"/>
      <c r="O190" s="18"/>
      <c r="P190" s="18"/>
      <c r="Q190" s="18"/>
      <c r="R190" s="18"/>
      <c r="S190" s="52"/>
    </row>
    <row r="191" spans="1:19">
      <c r="A191" s="23" t="s">
        <v>379</v>
      </c>
      <c r="B191" s="10"/>
      <c r="C191" s="13"/>
      <c r="D191" s="13"/>
      <c r="E191" s="13"/>
      <c r="F191" s="13"/>
      <c r="G191" s="13"/>
      <c r="H191" s="13"/>
      <c r="I191" s="10" t="s">
        <v>0</v>
      </c>
      <c r="J191" s="13"/>
      <c r="K191" s="13"/>
      <c r="L191" s="13"/>
      <c r="M191" s="13"/>
      <c r="N191" s="13"/>
      <c r="O191" s="13"/>
      <c r="P191" s="13"/>
      <c r="Q191" s="24" t="s">
        <v>1</v>
      </c>
      <c r="R191" s="8"/>
      <c r="S191" s="25">
        <f>S$1</f>
        <v>0</v>
      </c>
    </row>
    <row r="192" spans="1:19">
      <c r="A192" s="18"/>
      <c r="B192" s="5"/>
      <c r="I192" s="2" t="s">
        <v>10</v>
      </c>
      <c r="Q192" s="3">
        <f>$R$2</f>
        <v>0</v>
      </c>
      <c r="R192" s="3"/>
      <c r="S192" s="26"/>
    </row>
    <row r="193" spans="1:19">
      <c r="A193" s="75" t="str">
        <f>A$103</f>
        <v xml:space="preserve">03 </v>
      </c>
      <c r="B193" s="76"/>
      <c r="C193" s="186"/>
      <c r="D193" s="186"/>
      <c r="E193" s="186"/>
      <c r="F193" s="186"/>
      <c r="G193" s="189"/>
      <c r="H193" s="11"/>
      <c r="I193" s="28" t="s">
        <v>12</v>
      </c>
      <c r="L193" s="11"/>
      <c r="M193" s="11"/>
      <c r="N193" s="11"/>
      <c r="O193" s="11"/>
      <c r="P193" s="29"/>
      <c r="Q193" s="30"/>
      <c r="R193" s="30"/>
      <c r="S193" s="31" t="s">
        <v>398</v>
      </c>
    </row>
    <row r="194" spans="1:19">
      <c r="A194" s="20"/>
      <c r="B194" s="13"/>
      <c r="C194" s="13"/>
      <c r="D194" s="20"/>
      <c r="E194" s="13"/>
      <c r="F194" s="13"/>
      <c r="G194" s="51" t="s">
        <v>71</v>
      </c>
      <c r="H194" s="12" t="s">
        <v>13</v>
      </c>
      <c r="I194" s="12" t="s">
        <v>14</v>
      </c>
      <c r="J194" s="12" t="s">
        <v>14</v>
      </c>
      <c r="K194" s="13"/>
      <c r="L194" s="74"/>
      <c r="M194" s="33"/>
      <c r="N194" s="33"/>
      <c r="O194" s="45" t="s">
        <v>15</v>
      </c>
      <c r="P194" s="33"/>
      <c r="Q194" s="33"/>
      <c r="R194" s="20"/>
      <c r="S194" s="165"/>
    </row>
    <row r="195" spans="1:19">
      <c r="A195" s="16" t="s">
        <v>16</v>
      </c>
      <c r="B195" s="30" t="s">
        <v>17</v>
      </c>
      <c r="C195" s="30" t="s">
        <v>18</v>
      </c>
      <c r="D195" s="15"/>
      <c r="E195" s="11" t="s">
        <v>19</v>
      </c>
      <c r="F195" s="11"/>
      <c r="G195" s="44" t="s">
        <v>72</v>
      </c>
      <c r="H195" s="16" t="s">
        <v>20</v>
      </c>
      <c r="I195" s="16" t="s">
        <v>21</v>
      </c>
      <c r="J195" s="16" t="s">
        <v>103</v>
      </c>
      <c r="K195" s="30" t="s">
        <v>104</v>
      </c>
      <c r="L195" s="27" t="s">
        <v>2</v>
      </c>
      <c r="M195" s="16" t="s">
        <v>22</v>
      </c>
      <c r="N195" s="16" t="s">
        <v>23</v>
      </c>
      <c r="O195" s="16" t="s">
        <v>3</v>
      </c>
      <c r="P195" s="16" t="s">
        <v>4</v>
      </c>
      <c r="Q195" s="16" t="s">
        <v>24</v>
      </c>
      <c r="R195" s="15"/>
      <c r="S195" s="188" t="s">
        <v>25</v>
      </c>
    </row>
    <row r="196" spans="1:19">
      <c r="A196" s="61"/>
      <c r="B196" s="1"/>
      <c r="C196" s="1"/>
      <c r="D196" s="18"/>
      <c r="E196" s="4"/>
      <c r="F196" s="4"/>
      <c r="G196" s="58"/>
      <c r="H196" s="101"/>
      <c r="I196" s="18"/>
      <c r="J196" s="18"/>
      <c r="L196" s="18"/>
      <c r="M196" s="18"/>
      <c r="N196" s="18"/>
      <c r="O196" s="18"/>
      <c r="P196" s="18"/>
      <c r="Q196" s="18"/>
      <c r="R196" s="18"/>
      <c r="S196" s="52"/>
    </row>
    <row r="197" spans="1:19">
      <c r="A197" s="61" t="s">
        <v>203</v>
      </c>
      <c r="B197" s="1">
        <v>500</v>
      </c>
      <c r="C197" s="1">
        <v>574</v>
      </c>
      <c r="D197" s="18"/>
      <c r="E197" s="4" t="s">
        <v>216</v>
      </c>
      <c r="F197" s="4"/>
      <c r="G197" s="58" t="s">
        <v>201</v>
      </c>
      <c r="H197" s="101" t="s">
        <v>202</v>
      </c>
      <c r="I197" s="18">
        <v>3000</v>
      </c>
      <c r="J197" s="18">
        <f>-165+82.5</f>
        <v>-82.5</v>
      </c>
      <c r="K197" s="66" t="s">
        <v>271</v>
      </c>
      <c r="L197" s="18"/>
      <c r="M197" s="18">
        <f>I197+J197-L197-N197</f>
        <v>82.5</v>
      </c>
      <c r="N197" s="18">
        <v>2835</v>
      </c>
      <c r="O197" s="18">
        <v>127.7</v>
      </c>
      <c r="P197" s="18">
        <v>363</v>
      </c>
      <c r="Q197" s="18">
        <f>M197+N197-O197-P197</f>
        <v>2426.8000000000002</v>
      </c>
      <c r="R197" s="18"/>
      <c r="S197" s="116" t="s">
        <v>399</v>
      </c>
    </row>
    <row r="198" spans="1:19">
      <c r="A198" s="47"/>
      <c r="B198" s="1"/>
      <c r="C198" s="1">
        <v>574</v>
      </c>
      <c r="D198" s="18"/>
      <c r="E198" s="64" t="s">
        <v>400</v>
      </c>
      <c r="F198" s="4"/>
      <c r="G198" s="58"/>
      <c r="H198" s="57"/>
      <c r="I198" s="18"/>
      <c r="J198" s="18">
        <f>165-82.5</f>
        <v>82.5</v>
      </c>
      <c r="K198" s="66" t="s">
        <v>271</v>
      </c>
      <c r="L198" s="18"/>
      <c r="M198" s="18">
        <f>I198+J198-L198-N198</f>
        <v>0</v>
      </c>
      <c r="N198" s="18">
        <v>82.5</v>
      </c>
      <c r="O198" s="18"/>
      <c r="P198" s="18"/>
      <c r="Q198" s="18">
        <f>M198+N198-O198-P198</f>
        <v>82.5</v>
      </c>
      <c r="R198" s="18"/>
      <c r="S198" s="52">
        <f>+Q198+Q197</f>
        <v>2509.3000000000002</v>
      </c>
    </row>
    <row r="199" spans="1:19">
      <c r="A199" s="47"/>
      <c r="B199" s="1"/>
      <c r="C199" s="1"/>
      <c r="D199" s="18"/>
      <c r="E199" s="4"/>
      <c r="F199" s="4"/>
      <c r="G199" s="58"/>
      <c r="H199" s="57"/>
      <c r="I199" s="18"/>
      <c r="J199" s="18"/>
      <c r="L199" s="18"/>
      <c r="M199" s="18"/>
      <c r="N199" s="18"/>
      <c r="O199" s="18"/>
      <c r="P199" s="18"/>
      <c r="Q199" s="18"/>
      <c r="R199" s="18"/>
      <c r="S199" s="52"/>
    </row>
    <row r="200" spans="1:19">
      <c r="A200" s="61" t="s">
        <v>203</v>
      </c>
      <c r="B200" s="1">
        <v>500</v>
      </c>
      <c r="C200" s="1">
        <v>575</v>
      </c>
      <c r="D200" s="18"/>
      <c r="E200" s="4" t="s">
        <v>401</v>
      </c>
      <c r="F200" s="4"/>
      <c r="G200" s="58" t="s">
        <v>201</v>
      </c>
      <c r="H200" s="101" t="s">
        <v>202</v>
      </c>
      <c r="I200" s="18">
        <v>3000</v>
      </c>
      <c r="J200" s="18"/>
      <c r="L200" s="103"/>
      <c r="M200" s="18">
        <f>I200+J200-L200-N200</f>
        <v>3000</v>
      </c>
      <c r="N200" s="18"/>
      <c r="O200" s="18"/>
      <c r="P200" s="18"/>
      <c r="Q200" s="18">
        <f>M200+N200-O200-P200</f>
        <v>3000</v>
      </c>
      <c r="R200" s="18"/>
      <c r="S200" s="53" t="s">
        <v>197</v>
      </c>
    </row>
    <row r="201" spans="1:19">
      <c r="A201" s="47"/>
      <c r="B201" s="1"/>
      <c r="C201" s="1"/>
      <c r="D201" s="18"/>
      <c r="E201" s="4"/>
      <c r="F201" s="4"/>
      <c r="G201" s="58"/>
      <c r="H201" s="57"/>
      <c r="I201" s="18"/>
      <c r="J201" s="18"/>
      <c r="L201" s="18"/>
      <c r="M201" s="18"/>
      <c r="N201" s="18"/>
      <c r="O201" s="18"/>
      <c r="P201" s="18"/>
      <c r="Q201" s="18"/>
      <c r="R201" s="18"/>
      <c r="S201" s="52"/>
    </row>
    <row r="202" spans="1:19">
      <c r="A202" s="61" t="s">
        <v>203</v>
      </c>
      <c r="B202" s="1">
        <v>500</v>
      </c>
      <c r="C202" s="1">
        <v>576</v>
      </c>
      <c r="D202" s="18"/>
      <c r="E202" s="4" t="s">
        <v>217</v>
      </c>
      <c r="F202" s="4"/>
      <c r="G202" s="58" t="s">
        <v>201</v>
      </c>
      <c r="H202" s="101" t="s">
        <v>202</v>
      </c>
      <c r="I202" s="18">
        <v>750</v>
      </c>
      <c r="J202" s="18"/>
      <c r="L202" s="18"/>
      <c r="M202" s="18">
        <f>I202+J202-L202-N202</f>
        <v>0</v>
      </c>
      <c r="N202" s="18">
        <v>750</v>
      </c>
      <c r="O202" s="18"/>
      <c r="P202" s="18">
        <v>0.2</v>
      </c>
      <c r="Q202" s="18">
        <f>M202+N202-O202-P202</f>
        <v>749.8</v>
      </c>
      <c r="R202" s="18"/>
      <c r="S202" s="52"/>
    </row>
    <row r="203" spans="1:19">
      <c r="A203" s="61"/>
      <c r="B203" s="1"/>
      <c r="C203" s="1"/>
      <c r="D203" s="18"/>
      <c r="E203" s="4"/>
      <c r="F203" s="4"/>
      <c r="G203" s="58"/>
      <c r="H203" s="57"/>
      <c r="I203" s="18"/>
      <c r="J203" s="18"/>
      <c r="L203" s="18"/>
      <c r="M203" s="18"/>
      <c r="N203" s="18"/>
      <c r="O203" s="18"/>
      <c r="P203" s="18"/>
      <c r="Q203" s="18"/>
      <c r="R203" s="18"/>
      <c r="S203" s="52"/>
    </row>
    <row r="204" spans="1:19">
      <c r="A204" s="61" t="s">
        <v>203</v>
      </c>
      <c r="B204" s="1">
        <v>500</v>
      </c>
      <c r="C204" s="1">
        <v>577</v>
      </c>
      <c r="D204" s="18"/>
      <c r="E204" s="4" t="s">
        <v>218</v>
      </c>
      <c r="F204" s="4"/>
      <c r="G204" s="58" t="s">
        <v>201</v>
      </c>
      <c r="H204" s="101" t="s">
        <v>202</v>
      </c>
      <c r="I204" s="18">
        <v>500</v>
      </c>
      <c r="J204" s="18"/>
      <c r="L204" s="18"/>
      <c r="M204" s="18">
        <f>I204+J204-L204-N204</f>
        <v>0</v>
      </c>
      <c r="N204" s="18">
        <v>500</v>
      </c>
      <c r="O204" s="18"/>
      <c r="P204" s="18">
        <v>5.7</v>
      </c>
      <c r="Q204" s="18">
        <f>M204+N204-O204-P204</f>
        <v>494.3</v>
      </c>
      <c r="R204" s="18"/>
      <c r="S204" s="52"/>
    </row>
    <row r="205" spans="1:19">
      <c r="A205" s="47"/>
      <c r="B205" s="1"/>
      <c r="C205" s="1"/>
      <c r="D205" s="18"/>
      <c r="E205" s="4"/>
      <c r="F205" s="4"/>
      <c r="G205" s="58"/>
      <c r="H205" s="57"/>
      <c r="I205" s="18"/>
      <c r="J205" s="18"/>
      <c r="L205" s="18"/>
      <c r="M205" s="18"/>
      <c r="N205" s="18"/>
      <c r="O205" s="18"/>
      <c r="P205" s="18"/>
      <c r="Q205" s="18"/>
      <c r="R205" s="18"/>
      <c r="S205" s="52"/>
    </row>
    <row r="206" spans="1:19">
      <c r="A206" s="61" t="s">
        <v>203</v>
      </c>
      <c r="B206" s="1">
        <v>500</v>
      </c>
      <c r="C206" s="1">
        <v>578</v>
      </c>
      <c r="D206" s="18"/>
      <c r="E206" s="4" t="s">
        <v>219</v>
      </c>
      <c r="F206" s="4"/>
      <c r="G206" s="58" t="s">
        <v>201</v>
      </c>
      <c r="H206" s="101" t="s">
        <v>202</v>
      </c>
      <c r="I206" s="18">
        <v>400</v>
      </c>
      <c r="J206" s="18"/>
      <c r="L206" s="18"/>
      <c r="M206" s="18">
        <f>I206+J206-L206-N206</f>
        <v>0</v>
      </c>
      <c r="N206" s="18">
        <v>400</v>
      </c>
      <c r="O206" s="18"/>
      <c r="P206" s="18"/>
      <c r="Q206" s="18">
        <f>M206+N206-O206-P206</f>
        <v>400</v>
      </c>
      <c r="R206" s="18"/>
      <c r="S206" s="52"/>
    </row>
    <row r="207" spans="1:19">
      <c r="A207" s="47"/>
      <c r="B207" s="1"/>
      <c r="C207" s="1"/>
      <c r="D207" s="18"/>
      <c r="E207" s="4"/>
      <c r="F207" s="4"/>
      <c r="G207" s="58"/>
      <c r="H207" s="57"/>
      <c r="I207" s="18"/>
      <c r="J207" s="18"/>
      <c r="L207" s="18"/>
      <c r="M207" s="18"/>
      <c r="N207" s="18"/>
      <c r="O207" s="18"/>
      <c r="P207" s="18"/>
      <c r="Q207" s="18"/>
      <c r="R207" s="18"/>
      <c r="S207" s="52"/>
    </row>
    <row r="208" spans="1:19">
      <c r="A208" s="61" t="s">
        <v>203</v>
      </c>
      <c r="B208" s="1">
        <v>500</v>
      </c>
      <c r="C208" s="1">
        <v>579</v>
      </c>
      <c r="D208" s="18"/>
      <c r="E208" s="4" t="s">
        <v>220</v>
      </c>
      <c r="F208" s="4"/>
      <c r="G208" s="58" t="s">
        <v>201</v>
      </c>
      <c r="H208" s="101" t="s">
        <v>202</v>
      </c>
      <c r="I208" s="18">
        <v>750</v>
      </c>
      <c r="J208" s="18"/>
      <c r="L208" s="18"/>
      <c r="M208" s="18">
        <f>I208+J208-L208-N208</f>
        <v>0</v>
      </c>
      <c r="N208" s="18">
        <v>750</v>
      </c>
      <c r="O208" s="18">
        <v>0.4</v>
      </c>
      <c r="P208" s="18">
        <v>9.4</v>
      </c>
      <c r="Q208" s="18">
        <f>M208+N208-O208-P208</f>
        <v>740.2</v>
      </c>
      <c r="R208" s="18"/>
      <c r="S208" s="52"/>
    </row>
    <row r="209" spans="1:19">
      <c r="A209" s="47"/>
      <c r="B209" s="1"/>
      <c r="C209" s="1"/>
      <c r="D209" s="18"/>
      <c r="E209" s="4"/>
      <c r="F209" s="4"/>
      <c r="G209" s="58"/>
      <c r="H209" s="57"/>
      <c r="I209" s="18"/>
      <c r="J209" s="18"/>
      <c r="L209" s="18"/>
      <c r="M209" s="18"/>
      <c r="N209" s="18"/>
      <c r="O209" s="18"/>
      <c r="P209" s="18"/>
      <c r="Q209" s="18"/>
      <c r="R209" s="18"/>
      <c r="S209" s="52"/>
    </row>
    <row r="210" spans="1:19">
      <c r="A210" s="61" t="s">
        <v>203</v>
      </c>
      <c r="B210" s="1">
        <v>500</v>
      </c>
      <c r="C210" s="1">
        <v>580</v>
      </c>
      <c r="D210" s="18"/>
      <c r="E210" s="4" t="s">
        <v>221</v>
      </c>
      <c r="F210" s="4"/>
      <c r="G210" s="58" t="s">
        <v>201</v>
      </c>
      <c r="H210" s="101" t="s">
        <v>202</v>
      </c>
      <c r="I210" s="18">
        <v>1185</v>
      </c>
      <c r="J210" s="18"/>
      <c r="L210" s="18"/>
      <c r="M210" s="18">
        <f>I210+J210-L210-N210</f>
        <v>0</v>
      </c>
      <c r="N210" s="18">
        <v>1185</v>
      </c>
      <c r="O210" s="18"/>
      <c r="P210" s="18"/>
      <c r="Q210" s="18">
        <f>M210+N210-O210-P210</f>
        <v>1185</v>
      </c>
      <c r="R210" s="18"/>
      <c r="S210" s="52"/>
    </row>
    <row r="211" spans="1:19">
      <c r="A211" s="61"/>
      <c r="B211" s="1"/>
      <c r="C211" s="1"/>
      <c r="D211" s="18"/>
      <c r="E211" s="4"/>
      <c r="F211" s="4"/>
      <c r="G211" s="58"/>
      <c r="H211" s="57"/>
      <c r="I211" s="18"/>
      <c r="J211" s="18"/>
      <c r="L211" s="18"/>
      <c r="M211" s="18"/>
      <c r="N211" s="18"/>
      <c r="O211" s="18"/>
      <c r="P211" s="18"/>
      <c r="Q211" s="18"/>
      <c r="R211" s="18"/>
      <c r="S211" s="52"/>
    </row>
    <row r="212" spans="1:19">
      <c r="A212" s="61" t="s">
        <v>203</v>
      </c>
      <c r="B212" s="1">
        <v>500</v>
      </c>
      <c r="C212" s="1">
        <v>581</v>
      </c>
      <c r="D212" s="18"/>
      <c r="E212" s="4" t="s">
        <v>222</v>
      </c>
      <c r="F212" s="4"/>
      <c r="G212" s="58" t="s">
        <v>201</v>
      </c>
      <c r="H212" s="101" t="s">
        <v>202</v>
      </c>
      <c r="I212" s="18">
        <v>1000</v>
      </c>
      <c r="J212" s="18"/>
      <c r="L212" s="18"/>
      <c r="M212" s="18">
        <f>I212+J212-L212-N212</f>
        <v>0</v>
      </c>
      <c r="N212" s="18">
        <v>1000</v>
      </c>
      <c r="O212" s="18">
        <v>25.8</v>
      </c>
      <c r="P212" s="18">
        <v>256.60000000000002</v>
      </c>
      <c r="Q212" s="18">
        <f>M212+N212-O212-P212</f>
        <v>717.6</v>
      </c>
      <c r="R212" s="18"/>
      <c r="S212" s="52"/>
    </row>
    <row r="213" spans="1:19">
      <c r="A213" s="47"/>
      <c r="B213" s="1"/>
      <c r="C213" s="1"/>
      <c r="D213" s="18"/>
      <c r="E213" s="4"/>
      <c r="F213" s="4"/>
      <c r="G213" s="58"/>
      <c r="H213" s="57"/>
      <c r="I213" s="18"/>
      <c r="J213" s="18"/>
      <c r="L213" s="18"/>
      <c r="M213" s="18"/>
      <c r="N213" s="18"/>
      <c r="O213" s="18"/>
      <c r="P213" s="18"/>
      <c r="Q213" s="18"/>
      <c r="R213" s="18"/>
      <c r="S213" s="52"/>
    </row>
    <row r="214" spans="1:19">
      <c r="A214" s="61" t="s">
        <v>203</v>
      </c>
      <c r="B214" s="1">
        <v>500</v>
      </c>
      <c r="C214" s="1">
        <v>582</v>
      </c>
      <c r="D214" s="18"/>
      <c r="E214" s="4" t="s">
        <v>223</v>
      </c>
      <c r="F214" s="4"/>
      <c r="G214" s="58" t="s">
        <v>201</v>
      </c>
      <c r="H214" s="101" t="s">
        <v>202</v>
      </c>
      <c r="I214" s="18">
        <v>500</v>
      </c>
      <c r="J214" s="18"/>
      <c r="L214" s="18"/>
      <c r="M214" s="18">
        <f>I214+J214-L214-N214</f>
        <v>0</v>
      </c>
      <c r="N214" s="18">
        <v>500</v>
      </c>
      <c r="O214" s="18">
        <v>0</v>
      </c>
      <c r="P214" s="18">
        <v>11.1</v>
      </c>
      <c r="Q214" s="18">
        <v>488.9</v>
      </c>
      <c r="R214" s="18"/>
      <c r="S214" s="52"/>
    </row>
    <row r="215" spans="1:19">
      <c r="A215" s="47"/>
      <c r="B215" s="1"/>
      <c r="C215" s="1"/>
      <c r="D215" s="18"/>
      <c r="E215" s="4"/>
      <c r="F215" s="4"/>
      <c r="G215" s="58"/>
      <c r="H215" s="57"/>
      <c r="I215" s="18"/>
      <c r="J215" s="18"/>
      <c r="L215" s="18"/>
      <c r="M215" s="18"/>
      <c r="N215" s="18"/>
      <c r="O215" s="18"/>
      <c r="P215" s="18"/>
      <c r="Q215" s="18"/>
      <c r="R215" s="18"/>
      <c r="S215" s="52"/>
    </row>
    <row r="216" spans="1:19">
      <c r="A216" s="61" t="s">
        <v>203</v>
      </c>
      <c r="B216" s="1">
        <v>500</v>
      </c>
      <c r="C216" s="1">
        <v>583</v>
      </c>
      <c r="D216" s="18"/>
      <c r="E216" s="4" t="s">
        <v>224</v>
      </c>
      <c r="F216" s="4"/>
      <c r="G216" s="58" t="s">
        <v>201</v>
      </c>
      <c r="H216" s="101" t="s">
        <v>202</v>
      </c>
      <c r="I216" s="18">
        <v>250</v>
      </c>
      <c r="J216" s="18"/>
      <c r="L216" s="18"/>
      <c r="M216" s="18">
        <f>I216+J216-L216-N216</f>
        <v>0</v>
      </c>
      <c r="N216" s="18">
        <v>250</v>
      </c>
      <c r="O216" s="18"/>
      <c r="P216" s="18"/>
      <c r="Q216" s="18">
        <f>M216+N216-O216-P216</f>
        <v>250</v>
      </c>
      <c r="R216" s="18"/>
      <c r="S216" s="52"/>
    </row>
    <row r="217" spans="1:19">
      <c r="A217" s="47"/>
      <c r="B217" s="1"/>
      <c r="C217" s="1"/>
      <c r="D217" s="18"/>
      <c r="E217" s="4"/>
      <c r="F217" s="4"/>
      <c r="G217" s="58"/>
      <c r="H217" s="57"/>
      <c r="I217" s="18"/>
      <c r="J217" s="18"/>
      <c r="L217" s="18"/>
      <c r="M217" s="18"/>
      <c r="N217" s="18"/>
      <c r="O217" s="18"/>
      <c r="P217" s="18"/>
      <c r="Q217" s="18"/>
      <c r="R217" s="18"/>
      <c r="S217" s="52"/>
    </row>
    <row r="218" spans="1:19">
      <c r="A218" s="61" t="s">
        <v>203</v>
      </c>
      <c r="B218" s="1">
        <v>500</v>
      </c>
      <c r="C218" s="1">
        <v>584</v>
      </c>
      <c r="D218" s="18"/>
      <c r="E218" s="4" t="s">
        <v>225</v>
      </c>
      <c r="F218" s="4"/>
      <c r="G218" s="58" t="s">
        <v>201</v>
      </c>
      <c r="H218" s="101" t="s">
        <v>202</v>
      </c>
      <c r="I218" s="18">
        <v>1000</v>
      </c>
      <c r="J218" s="18"/>
      <c r="L218" s="18"/>
      <c r="M218" s="18">
        <f>I218+J218-L218-N218</f>
        <v>0</v>
      </c>
      <c r="N218" s="18">
        <v>1000</v>
      </c>
      <c r="O218" s="18">
        <v>25</v>
      </c>
      <c r="P218" s="18"/>
      <c r="Q218" s="18">
        <f>M218+N218-O218-P218</f>
        <v>975</v>
      </c>
      <c r="R218" s="18"/>
      <c r="S218" s="52"/>
    </row>
    <row r="219" spans="1:19">
      <c r="A219" s="61"/>
      <c r="B219" s="1"/>
      <c r="C219" s="1"/>
      <c r="D219" s="18"/>
      <c r="E219" s="4"/>
      <c r="F219" s="4"/>
      <c r="G219" s="58"/>
      <c r="H219" s="57"/>
      <c r="I219" s="18"/>
      <c r="J219" s="18"/>
      <c r="L219" s="18"/>
      <c r="M219" s="18"/>
      <c r="N219" s="18"/>
      <c r="O219" s="18"/>
      <c r="P219" s="18"/>
      <c r="Q219" s="18"/>
      <c r="R219" s="18"/>
      <c r="S219" s="52"/>
    </row>
    <row r="220" spans="1:19">
      <c r="A220" s="61" t="s">
        <v>203</v>
      </c>
      <c r="B220" s="1">
        <v>500</v>
      </c>
      <c r="C220" s="1">
        <v>585</v>
      </c>
      <c r="D220" s="18"/>
      <c r="E220" s="4" t="s">
        <v>226</v>
      </c>
      <c r="F220" s="4"/>
      <c r="G220" s="58" t="s">
        <v>201</v>
      </c>
      <c r="H220" s="101" t="s">
        <v>202</v>
      </c>
      <c r="I220" s="18">
        <v>226</v>
      </c>
      <c r="J220" s="18"/>
      <c r="L220" s="18"/>
      <c r="M220" s="18">
        <f>I220+J220-L220-N220</f>
        <v>0</v>
      </c>
      <c r="N220" s="18">
        <v>226</v>
      </c>
      <c r="O220" s="18"/>
      <c r="P220" s="18"/>
      <c r="Q220" s="18">
        <f>M220+N220-O220-P220</f>
        <v>226</v>
      </c>
      <c r="R220" s="18"/>
      <c r="S220" s="52"/>
    </row>
    <row r="221" spans="1:19">
      <c r="A221" s="47"/>
      <c r="B221" s="1"/>
      <c r="C221" s="1"/>
      <c r="D221" s="18"/>
      <c r="E221" s="4"/>
      <c r="F221" s="4"/>
      <c r="G221" s="58"/>
      <c r="H221" s="57"/>
      <c r="I221" s="18"/>
      <c r="J221" s="18"/>
      <c r="L221" s="18"/>
      <c r="M221" s="18"/>
      <c r="N221" s="18"/>
      <c r="O221" s="18"/>
      <c r="P221" s="18"/>
      <c r="Q221" s="18"/>
      <c r="R221" s="18"/>
      <c r="S221" s="52"/>
    </row>
    <row r="222" spans="1:19">
      <c r="A222" s="61" t="s">
        <v>203</v>
      </c>
      <c r="B222" s="1">
        <v>500</v>
      </c>
      <c r="C222" s="1">
        <v>586</v>
      </c>
      <c r="D222" s="18"/>
      <c r="E222" s="4" t="s">
        <v>227</v>
      </c>
      <c r="F222" s="4"/>
      <c r="G222" s="58" t="s">
        <v>201</v>
      </c>
      <c r="H222" s="101" t="s">
        <v>202</v>
      </c>
      <c r="I222" s="18">
        <v>1500</v>
      </c>
      <c r="J222" s="18"/>
      <c r="L222" s="18"/>
      <c r="M222" s="18">
        <f>I222+J222-L222-N222</f>
        <v>0</v>
      </c>
      <c r="N222" s="18">
        <v>1500</v>
      </c>
      <c r="O222" s="18"/>
      <c r="P222" s="18"/>
      <c r="Q222" s="18">
        <f>M222+N222-O222-P222</f>
        <v>1500</v>
      </c>
      <c r="R222" s="18"/>
      <c r="S222" s="52"/>
    </row>
    <row r="223" spans="1:19">
      <c r="A223" s="47"/>
      <c r="B223" s="1"/>
      <c r="C223" s="1"/>
      <c r="D223" s="18"/>
      <c r="E223" s="4"/>
      <c r="F223" s="4"/>
      <c r="G223" s="58"/>
      <c r="H223" s="57"/>
      <c r="I223" s="18"/>
      <c r="J223" s="18"/>
      <c r="L223" s="18"/>
      <c r="M223" s="18"/>
      <c r="N223" s="18"/>
      <c r="O223" s="18"/>
      <c r="P223" s="18"/>
      <c r="Q223" s="18"/>
      <c r="R223" s="18"/>
      <c r="S223" s="52"/>
    </row>
    <row r="224" spans="1:19">
      <c r="A224" s="61" t="s">
        <v>203</v>
      </c>
      <c r="B224" s="1">
        <v>500</v>
      </c>
      <c r="C224" s="1">
        <v>587</v>
      </c>
      <c r="D224" s="18"/>
      <c r="E224" s="4" t="s">
        <v>228</v>
      </c>
      <c r="F224" s="4"/>
      <c r="G224" s="58" t="s">
        <v>201</v>
      </c>
      <c r="H224" s="101" t="s">
        <v>202</v>
      </c>
      <c r="I224" s="18">
        <v>750</v>
      </c>
      <c r="J224" s="18"/>
      <c r="L224" s="18"/>
      <c r="M224" s="18">
        <f>I224+J224-L224-N224</f>
        <v>0</v>
      </c>
      <c r="N224" s="18">
        <v>750</v>
      </c>
      <c r="O224" s="18"/>
      <c r="P224" s="18">
        <v>5.0999999999999996</v>
      </c>
      <c r="Q224" s="18">
        <v>744.9</v>
      </c>
      <c r="R224" s="18"/>
      <c r="S224" s="52"/>
    </row>
    <row r="225" spans="1:19">
      <c r="A225" s="47"/>
      <c r="B225" s="1"/>
      <c r="C225" s="1"/>
      <c r="D225" s="18"/>
      <c r="E225" s="4"/>
      <c r="F225" s="4"/>
      <c r="G225" s="58"/>
      <c r="H225" s="57"/>
      <c r="I225" s="18"/>
      <c r="J225" s="18"/>
      <c r="L225" s="18"/>
      <c r="M225" s="18"/>
      <c r="N225" s="18"/>
      <c r="O225" s="18"/>
      <c r="P225" s="18"/>
      <c r="Q225" s="18"/>
      <c r="R225" s="18"/>
      <c r="S225" s="52"/>
    </row>
    <row r="226" spans="1:19">
      <c r="A226" s="61" t="s">
        <v>203</v>
      </c>
      <c r="B226" s="1">
        <v>500</v>
      </c>
      <c r="C226" s="1">
        <v>588</v>
      </c>
      <c r="D226" s="18"/>
      <c r="E226" s="4" t="s">
        <v>229</v>
      </c>
      <c r="F226" s="4"/>
      <c r="G226" s="58" t="s">
        <v>201</v>
      </c>
      <c r="H226" s="101" t="s">
        <v>202</v>
      </c>
      <c r="I226" s="18">
        <v>2000</v>
      </c>
      <c r="J226" s="18">
        <f>-1500+100+500</f>
        <v>-900</v>
      </c>
      <c r="K226" s="66" t="s">
        <v>271</v>
      </c>
      <c r="L226" s="18"/>
      <c r="M226" s="18">
        <f>I226+J226-L226-N226</f>
        <v>500</v>
      </c>
      <c r="N226" s="18">
        <v>600</v>
      </c>
      <c r="O226" s="18">
        <v>93.9</v>
      </c>
      <c r="P226" s="18">
        <v>204.7</v>
      </c>
      <c r="Q226" s="18">
        <f>M226+N226-O226-P226</f>
        <v>801.40000000000009</v>
      </c>
      <c r="R226" s="18"/>
      <c r="S226" s="116" t="s">
        <v>283</v>
      </c>
    </row>
    <row r="227" spans="1:19">
      <c r="A227" s="61"/>
      <c r="B227" s="1"/>
      <c r="C227" s="1">
        <v>588</v>
      </c>
      <c r="D227" s="18"/>
      <c r="E227" s="64" t="s">
        <v>268</v>
      </c>
      <c r="F227" s="4"/>
      <c r="G227" s="58"/>
      <c r="H227" s="57"/>
      <c r="I227" s="18"/>
      <c r="J227" s="18">
        <f>1500-100-500</f>
        <v>900</v>
      </c>
      <c r="K227" s="66" t="s">
        <v>271</v>
      </c>
      <c r="L227" s="18"/>
      <c r="M227" s="18">
        <f>I227+J227-L227-N227</f>
        <v>0</v>
      </c>
      <c r="N227" s="18">
        <v>900</v>
      </c>
      <c r="O227" s="18">
        <v>185.2</v>
      </c>
      <c r="P227" s="18"/>
      <c r="Q227" s="18">
        <f>M227+N227-O227-P227</f>
        <v>714.8</v>
      </c>
      <c r="R227" s="18"/>
      <c r="S227" s="52">
        <f>+Q227+Q226</f>
        <v>1516.2</v>
      </c>
    </row>
    <row r="228" spans="1:19">
      <c r="A228" s="61"/>
      <c r="B228" s="1"/>
      <c r="C228" s="1"/>
      <c r="D228" s="18"/>
      <c r="E228" s="4"/>
      <c r="F228" s="4"/>
      <c r="G228" s="58"/>
      <c r="H228" s="57"/>
      <c r="I228" s="18"/>
      <c r="J228" s="18"/>
      <c r="L228" s="18"/>
      <c r="M228" s="18"/>
      <c r="N228" s="18"/>
      <c r="O228" s="18"/>
      <c r="P228" s="18"/>
      <c r="Q228" s="18"/>
      <c r="R228" s="18"/>
      <c r="S228" s="52"/>
    </row>
    <row r="229" spans="1:19">
      <c r="A229" s="61" t="s">
        <v>203</v>
      </c>
      <c r="B229" s="1">
        <v>500</v>
      </c>
      <c r="C229" s="1">
        <v>589</v>
      </c>
      <c r="D229" s="18"/>
      <c r="E229" s="4" t="s">
        <v>230</v>
      </c>
      <c r="F229" s="4"/>
      <c r="G229" s="58" t="s">
        <v>201</v>
      </c>
      <c r="H229" s="101" t="s">
        <v>202</v>
      </c>
      <c r="I229" s="18">
        <v>648</v>
      </c>
      <c r="J229" s="18"/>
      <c r="L229" s="18"/>
      <c r="M229" s="18">
        <f>I229+J229-L229-N229</f>
        <v>0</v>
      </c>
      <c r="N229" s="18">
        <v>648</v>
      </c>
      <c r="O229" s="18"/>
      <c r="P229" s="18"/>
      <c r="Q229" s="18">
        <f>M229+N229-O229-P229</f>
        <v>648</v>
      </c>
      <c r="R229" s="18"/>
      <c r="S229" s="52"/>
    </row>
    <row r="230" spans="1:19">
      <c r="A230" s="61"/>
      <c r="B230" s="1"/>
      <c r="C230" s="1"/>
      <c r="D230" s="18"/>
      <c r="E230" s="4"/>
      <c r="F230" s="4"/>
      <c r="G230" s="58"/>
      <c r="H230" s="57"/>
      <c r="I230" s="18"/>
      <c r="J230" s="18"/>
      <c r="L230" s="18"/>
      <c r="M230" s="18"/>
      <c r="N230" s="18"/>
      <c r="O230" s="18"/>
      <c r="P230" s="18"/>
      <c r="Q230" s="18"/>
      <c r="R230" s="18"/>
      <c r="S230" s="52"/>
    </row>
    <row r="231" spans="1:19">
      <c r="A231" s="61" t="s">
        <v>203</v>
      </c>
      <c r="B231" s="1">
        <v>500</v>
      </c>
      <c r="C231" s="1">
        <v>590</v>
      </c>
      <c r="D231" s="18"/>
      <c r="E231" s="4" t="s">
        <v>231</v>
      </c>
      <c r="F231" s="4"/>
      <c r="G231" s="58" t="s">
        <v>201</v>
      </c>
      <c r="H231" s="101" t="s">
        <v>202</v>
      </c>
      <c r="I231" s="18">
        <v>485</v>
      </c>
      <c r="J231" s="18"/>
      <c r="L231" s="18"/>
      <c r="M231" s="18">
        <f>I231+J231-L231-N231</f>
        <v>0</v>
      </c>
      <c r="N231" s="18">
        <v>485</v>
      </c>
      <c r="O231" s="18">
        <v>485</v>
      </c>
      <c r="P231" s="18"/>
      <c r="Q231" s="18">
        <f>M231+N231-O231-P231</f>
        <v>0</v>
      </c>
      <c r="R231" s="18"/>
      <c r="S231" s="52"/>
    </row>
    <row r="232" spans="1:19">
      <c r="A232" s="61"/>
      <c r="B232" s="1"/>
      <c r="C232" s="1"/>
      <c r="D232" s="18"/>
      <c r="E232" s="4"/>
      <c r="F232" s="4"/>
      <c r="G232" s="58"/>
      <c r="H232" s="57"/>
      <c r="I232" s="18"/>
      <c r="J232" s="18"/>
      <c r="L232" s="18"/>
      <c r="M232" s="18"/>
      <c r="N232" s="18"/>
      <c r="O232" s="18"/>
      <c r="P232" s="18"/>
      <c r="Q232" s="18"/>
      <c r="R232" s="18"/>
      <c r="S232" s="52"/>
    </row>
    <row r="233" spans="1:19">
      <c r="A233" s="61" t="s">
        <v>203</v>
      </c>
      <c r="B233" s="1">
        <v>500</v>
      </c>
      <c r="C233" s="1">
        <v>591</v>
      </c>
      <c r="D233" s="18"/>
      <c r="E233" s="4" t="s">
        <v>232</v>
      </c>
      <c r="F233" s="4"/>
      <c r="G233" s="58" t="s">
        <v>201</v>
      </c>
      <c r="H233" s="101" t="s">
        <v>202</v>
      </c>
      <c r="I233" s="18">
        <v>500</v>
      </c>
      <c r="J233" s="18"/>
      <c r="L233" s="18"/>
      <c r="M233" s="18">
        <f>I233+J233-L233-N233</f>
        <v>0</v>
      </c>
      <c r="N233" s="18">
        <v>500</v>
      </c>
      <c r="O233" s="18">
        <v>500</v>
      </c>
      <c r="P233" s="18"/>
      <c r="Q233" s="18">
        <f>M233+N233-O233-P233</f>
        <v>0</v>
      </c>
      <c r="R233" s="18"/>
      <c r="S233" s="52"/>
    </row>
    <row r="234" spans="1:19">
      <c r="A234" s="47"/>
      <c r="B234" s="1"/>
      <c r="C234" s="1"/>
      <c r="D234" s="18"/>
      <c r="E234" s="4"/>
      <c r="F234" s="4"/>
      <c r="G234" s="58"/>
      <c r="H234" s="57"/>
      <c r="I234" s="18"/>
      <c r="J234" s="18"/>
      <c r="L234" s="18"/>
      <c r="M234" s="18"/>
      <c r="N234" s="18"/>
      <c r="O234" s="18"/>
      <c r="P234" s="18"/>
      <c r="Q234" s="18"/>
      <c r="R234" s="18"/>
      <c r="S234" s="52"/>
    </row>
    <row r="235" spans="1:19">
      <c r="A235" s="61" t="s">
        <v>203</v>
      </c>
      <c r="B235" s="1">
        <v>500</v>
      </c>
      <c r="C235" s="1">
        <v>592</v>
      </c>
      <c r="D235" s="18"/>
      <c r="E235" s="4" t="s">
        <v>233</v>
      </c>
      <c r="F235" s="4"/>
      <c r="G235" s="58" t="s">
        <v>201</v>
      </c>
      <c r="H235" s="101" t="s">
        <v>202</v>
      </c>
      <c r="I235" s="18">
        <v>260</v>
      </c>
      <c r="J235" s="18"/>
      <c r="L235" s="18"/>
      <c r="M235" s="18">
        <f>I235+J235-L235-N235</f>
        <v>0</v>
      </c>
      <c r="N235" s="18">
        <v>260</v>
      </c>
      <c r="O235" s="18">
        <v>260</v>
      </c>
      <c r="P235" s="18"/>
      <c r="Q235" s="18">
        <f>M235+N235-O235-P235</f>
        <v>0</v>
      </c>
      <c r="R235" s="18"/>
      <c r="S235" s="52"/>
    </row>
    <row r="236" spans="1:19">
      <c r="A236" s="47"/>
      <c r="B236" s="1"/>
      <c r="C236" s="1"/>
      <c r="D236" s="18"/>
      <c r="E236" s="4"/>
      <c r="F236" s="4"/>
      <c r="G236" s="58"/>
      <c r="H236" s="57"/>
      <c r="I236" s="18"/>
      <c r="J236" s="18"/>
      <c r="L236" s="18"/>
      <c r="M236" s="18"/>
      <c r="N236" s="18"/>
      <c r="O236" s="18"/>
      <c r="P236" s="18"/>
      <c r="Q236" s="18"/>
      <c r="R236" s="18"/>
      <c r="S236" s="52"/>
    </row>
    <row r="237" spans="1:19">
      <c r="A237" s="61" t="s">
        <v>203</v>
      </c>
      <c r="B237" s="1">
        <v>500</v>
      </c>
      <c r="C237" s="1">
        <v>593</v>
      </c>
      <c r="D237" s="18"/>
      <c r="E237" s="4" t="s">
        <v>234</v>
      </c>
      <c r="F237" s="4"/>
      <c r="G237" s="58" t="s">
        <v>201</v>
      </c>
      <c r="H237" s="101" t="s">
        <v>202</v>
      </c>
      <c r="I237" s="18">
        <v>175</v>
      </c>
      <c r="J237" s="18"/>
      <c r="L237" s="18"/>
      <c r="M237" s="18">
        <f>I237+J237-L237-N237</f>
        <v>0</v>
      </c>
      <c r="N237" s="18">
        <v>175</v>
      </c>
      <c r="O237" s="18">
        <v>10.7</v>
      </c>
      <c r="P237" s="18">
        <v>164.3</v>
      </c>
      <c r="Q237" s="18">
        <f>M237+N237-O237-P237</f>
        <v>0</v>
      </c>
      <c r="R237" s="18"/>
      <c r="S237" s="52"/>
    </row>
    <row r="238" spans="1:19">
      <c r="A238" s="47"/>
      <c r="B238" s="1"/>
      <c r="C238" s="1"/>
      <c r="D238" s="18"/>
      <c r="E238" s="4"/>
      <c r="F238" s="4"/>
      <c r="G238" s="58"/>
      <c r="H238" s="57"/>
      <c r="I238" s="18"/>
      <c r="J238" s="18"/>
      <c r="L238" s="18"/>
      <c r="M238" s="18"/>
      <c r="N238" s="18"/>
      <c r="O238" s="18"/>
      <c r="P238" s="18"/>
      <c r="Q238" s="18"/>
      <c r="R238" s="18"/>
      <c r="S238" s="52"/>
    </row>
    <row r="239" spans="1:19">
      <c r="A239" s="61" t="s">
        <v>203</v>
      </c>
      <c r="B239" s="1">
        <v>500</v>
      </c>
      <c r="C239" s="1">
        <v>594</v>
      </c>
      <c r="D239" s="18"/>
      <c r="E239" s="4" t="s">
        <v>235</v>
      </c>
      <c r="F239" s="4"/>
      <c r="G239" s="58" t="s">
        <v>201</v>
      </c>
      <c r="H239" s="101" t="s">
        <v>202</v>
      </c>
      <c r="I239" s="18">
        <v>125</v>
      </c>
      <c r="J239" s="18"/>
      <c r="L239" s="18"/>
      <c r="M239" s="18">
        <f>I239+J239-L239-N239</f>
        <v>0</v>
      </c>
      <c r="N239" s="18">
        <v>125</v>
      </c>
      <c r="O239" s="18">
        <v>125</v>
      </c>
      <c r="P239" s="18"/>
      <c r="Q239" s="18">
        <f>M239+N239-O239-P239</f>
        <v>0</v>
      </c>
      <c r="R239" s="18"/>
      <c r="S239" s="52"/>
    </row>
    <row r="240" spans="1:19">
      <c r="A240" s="61"/>
      <c r="B240" s="1"/>
      <c r="C240" s="1"/>
      <c r="D240" s="18"/>
      <c r="E240" s="4"/>
      <c r="F240" s="4"/>
      <c r="G240" s="58"/>
      <c r="H240" s="57"/>
      <c r="I240" s="18"/>
      <c r="J240" s="18"/>
      <c r="L240" s="18"/>
      <c r="M240" s="18"/>
      <c r="N240" s="18"/>
      <c r="O240" s="18"/>
      <c r="P240" s="18"/>
      <c r="Q240" s="18"/>
      <c r="R240" s="18"/>
      <c r="S240" s="52"/>
    </row>
    <row r="241" spans="1:19">
      <c r="A241" s="61" t="s">
        <v>203</v>
      </c>
      <c r="B241" s="1">
        <v>500</v>
      </c>
      <c r="C241" s="1">
        <v>595</v>
      </c>
      <c r="D241" s="18"/>
      <c r="E241" s="4" t="s">
        <v>402</v>
      </c>
      <c r="F241" s="4"/>
      <c r="G241" s="58" t="s">
        <v>201</v>
      </c>
      <c r="H241" s="101" t="s">
        <v>202</v>
      </c>
      <c r="I241" s="18">
        <v>950</v>
      </c>
      <c r="J241" s="18"/>
      <c r="L241" s="103"/>
      <c r="M241" s="18">
        <f>I241+J241-L241-N241</f>
        <v>950</v>
      </c>
      <c r="N241" s="18"/>
      <c r="O241" s="18"/>
      <c r="P241" s="18"/>
      <c r="Q241" s="18">
        <f>M241+N241-O241-P241</f>
        <v>950</v>
      </c>
      <c r="R241" s="18"/>
      <c r="S241" s="53" t="s">
        <v>197</v>
      </c>
    </row>
    <row r="242" spans="1:19">
      <c r="A242" s="61"/>
      <c r="B242" s="1"/>
      <c r="C242" s="1"/>
      <c r="D242" s="18"/>
      <c r="E242" s="4"/>
      <c r="F242" s="4"/>
      <c r="G242" s="58"/>
      <c r="H242" s="101"/>
      <c r="I242" s="18"/>
      <c r="J242" s="18"/>
      <c r="L242" s="37"/>
      <c r="M242" s="18"/>
      <c r="N242" s="18"/>
      <c r="O242" s="18"/>
      <c r="P242" s="18"/>
      <c r="Q242" s="18"/>
      <c r="R242" s="18"/>
      <c r="S242" s="53"/>
    </row>
    <row r="243" spans="1:19" ht="15.75" thickBot="1">
      <c r="A243" s="61"/>
      <c r="B243" s="1"/>
      <c r="C243" s="1"/>
      <c r="D243" s="109" t="s">
        <v>276</v>
      </c>
      <c r="E243" s="185"/>
      <c r="F243" s="110"/>
      <c r="G243" s="111"/>
      <c r="H243" s="112"/>
      <c r="I243" s="113">
        <f>SUM(I138:I242)</f>
        <v>48547</v>
      </c>
      <c r="J243" s="113">
        <f>SUM(J138:J242)</f>
        <v>0</v>
      </c>
      <c r="K243" s="114"/>
      <c r="L243" s="113">
        <f t="shared" ref="L243:Q243" si="3">SUM(L138:L242)</f>
        <v>282.8</v>
      </c>
      <c r="M243" s="113">
        <f t="shared" si="3"/>
        <v>4832.5</v>
      </c>
      <c r="N243" s="113">
        <f t="shared" si="3"/>
        <v>43431.7</v>
      </c>
      <c r="O243" s="113">
        <f t="shared" si="3"/>
        <v>4311.8</v>
      </c>
      <c r="P243" s="113">
        <f t="shared" si="3"/>
        <v>21225.1</v>
      </c>
      <c r="Q243" s="113">
        <f t="shared" si="3"/>
        <v>22727.300000000003</v>
      </c>
      <c r="R243" s="18"/>
      <c r="S243" s="53"/>
    </row>
    <row r="244" spans="1:19" ht="15.75" thickTop="1">
      <c r="A244" s="61"/>
      <c r="B244" s="1"/>
      <c r="C244" s="1"/>
      <c r="D244" s="18"/>
      <c r="E244" s="4"/>
      <c r="F244" s="4"/>
      <c r="G244" s="58"/>
      <c r="H244" s="92"/>
      <c r="I244" s="18"/>
      <c r="J244" s="18"/>
      <c r="L244" s="18"/>
      <c r="M244" s="18"/>
      <c r="N244" s="18"/>
      <c r="O244" s="18"/>
      <c r="P244" s="18"/>
      <c r="Q244" s="18"/>
      <c r="R244" s="18"/>
      <c r="S244" s="52"/>
    </row>
    <row r="245" spans="1:19">
      <c r="A245" s="23" t="s">
        <v>379</v>
      </c>
      <c r="B245" s="10"/>
      <c r="C245" s="13"/>
      <c r="D245" s="13"/>
      <c r="E245" s="13"/>
      <c r="F245" s="13"/>
      <c r="G245" s="13"/>
      <c r="H245" s="13"/>
      <c r="I245" s="10" t="s">
        <v>0</v>
      </c>
      <c r="J245" s="13"/>
      <c r="K245" s="13"/>
      <c r="L245" s="13"/>
      <c r="M245" s="13"/>
      <c r="N245" s="13"/>
      <c r="O245" s="13"/>
      <c r="P245" s="13"/>
      <c r="Q245" s="24" t="s">
        <v>1</v>
      </c>
      <c r="R245" s="8"/>
      <c r="S245" s="25">
        <f>S$1</f>
        <v>0</v>
      </c>
    </row>
    <row r="246" spans="1:19">
      <c r="A246" s="18"/>
      <c r="B246" s="5"/>
      <c r="I246" s="2" t="s">
        <v>10</v>
      </c>
      <c r="Q246" s="3">
        <f>$R$2</f>
        <v>0</v>
      </c>
      <c r="R246" s="3"/>
      <c r="S246" s="26"/>
    </row>
    <row r="247" spans="1:19">
      <c r="A247" s="75" t="str">
        <f>A$103</f>
        <v xml:space="preserve">03 </v>
      </c>
      <c r="B247" s="76"/>
      <c r="C247" s="186"/>
      <c r="D247" s="186"/>
      <c r="E247" s="186"/>
      <c r="F247" s="186"/>
      <c r="G247" s="189"/>
      <c r="H247" s="11"/>
      <c r="I247" s="28" t="s">
        <v>12</v>
      </c>
      <c r="L247" s="11"/>
      <c r="M247" s="11"/>
      <c r="N247" s="11"/>
      <c r="O247" s="11"/>
      <c r="P247" s="29"/>
      <c r="Q247" s="30"/>
      <c r="R247" s="30"/>
      <c r="S247" s="31" t="s">
        <v>403</v>
      </c>
    </row>
    <row r="248" spans="1:19">
      <c r="A248" s="20"/>
      <c r="B248" s="13"/>
      <c r="C248" s="13"/>
      <c r="D248" s="20"/>
      <c r="E248" s="13"/>
      <c r="F248" s="13"/>
      <c r="G248" s="51" t="s">
        <v>71</v>
      </c>
      <c r="H248" s="12" t="s">
        <v>13</v>
      </c>
      <c r="I248" s="12" t="s">
        <v>14</v>
      </c>
      <c r="J248" s="12" t="s">
        <v>14</v>
      </c>
      <c r="K248" s="13"/>
      <c r="L248" s="74"/>
      <c r="M248" s="33"/>
      <c r="N248" s="33"/>
      <c r="O248" s="45" t="s">
        <v>15</v>
      </c>
      <c r="P248" s="33"/>
      <c r="Q248" s="33"/>
      <c r="R248" s="20"/>
      <c r="S248" s="165"/>
    </row>
    <row r="249" spans="1:19">
      <c r="A249" s="16" t="s">
        <v>16</v>
      </c>
      <c r="B249" s="30" t="s">
        <v>17</v>
      </c>
      <c r="C249" s="30" t="s">
        <v>18</v>
      </c>
      <c r="D249" s="15"/>
      <c r="E249" s="11" t="s">
        <v>19</v>
      </c>
      <c r="F249" s="11"/>
      <c r="G249" s="44" t="s">
        <v>72</v>
      </c>
      <c r="H249" s="16" t="s">
        <v>20</v>
      </c>
      <c r="I249" s="16" t="s">
        <v>21</v>
      </c>
      <c r="J249" s="16" t="s">
        <v>103</v>
      </c>
      <c r="K249" s="30" t="s">
        <v>104</v>
      </c>
      <c r="L249" s="27" t="s">
        <v>2</v>
      </c>
      <c r="M249" s="16" t="s">
        <v>22</v>
      </c>
      <c r="N249" s="16" t="s">
        <v>23</v>
      </c>
      <c r="O249" s="16" t="s">
        <v>3</v>
      </c>
      <c r="P249" s="16" t="s">
        <v>4</v>
      </c>
      <c r="Q249" s="16" t="s">
        <v>24</v>
      </c>
      <c r="R249" s="15"/>
      <c r="S249" s="188" t="s">
        <v>25</v>
      </c>
    </row>
    <row r="250" spans="1:19">
      <c r="A250" s="35"/>
      <c r="B250" s="1"/>
      <c r="C250" s="1"/>
      <c r="D250" s="6" t="s">
        <v>41</v>
      </c>
      <c r="E250" s="4"/>
      <c r="F250" s="4"/>
      <c r="G250" s="14"/>
      <c r="H250" s="18"/>
      <c r="I250" s="18"/>
      <c r="J250" s="18"/>
      <c r="L250" s="18"/>
      <c r="M250" s="18"/>
      <c r="N250" s="18"/>
      <c r="O250" s="18"/>
      <c r="P250" s="18"/>
      <c r="Q250" s="18"/>
      <c r="R250" s="18"/>
      <c r="S250" s="52"/>
    </row>
    <row r="251" spans="1:19">
      <c r="A251" s="47" t="s">
        <v>28</v>
      </c>
      <c r="B251" s="1">
        <v>500</v>
      </c>
      <c r="C251" s="1">
        <v>650</v>
      </c>
      <c r="D251" s="79"/>
      <c r="E251" s="80" t="s">
        <v>42</v>
      </c>
      <c r="F251" s="80"/>
      <c r="G251" s="81" t="s">
        <v>74</v>
      </c>
      <c r="H251" s="88" t="s">
        <v>192</v>
      </c>
      <c r="I251" s="83">
        <v>750</v>
      </c>
      <c r="J251" s="83"/>
      <c r="K251" s="87"/>
      <c r="L251" s="83"/>
      <c r="M251" s="83">
        <f>ROUND(I251+J251-L251-N251,1)</f>
        <v>0</v>
      </c>
      <c r="N251" s="83">
        <v>750</v>
      </c>
      <c r="O251" s="83">
        <v>0</v>
      </c>
      <c r="P251" s="83">
        <v>750</v>
      </c>
      <c r="Q251" s="83">
        <f>M251+N251-O251-P251</f>
        <v>0</v>
      </c>
      <c r="R251" s="18"/>
      <c r="S251" s="52"/>
    </row>
    <row r="252" spans="1:19">
      <c r="A252" s="47" t="s">
        <v>28</v>
      </c>
      <c r="B252" s="1">
        <v>500</v>
      </c>
      <c r="C252" s="1">
        <v>651</v>
      </c>
      <c r="D252" s="79"/>
      <c r="E252" s="183" t="s">
        <v>63</v>
      </c>
      <c r="F252" s="80"/>
      <c r="G252" s="81" t="s">
        <v>74</v>
      </c>
      <c r="H252" s="88" t="s">
        <v>192</v>
      </c>
      <c r="I252" s="83">
        <v>1000</v>
      </c>
      <c r="J252" s="83"/>
      <c r="K252" s="87"/>
      <c r="L252" s="83">
        <f>32.6+1.1</f>
        <v>33.700000000000003</v>
      </c>
      <c r="M252" s="83">
        <f>ROUND(I252+J252-L252-N252,1)</f>
        <v>0</v>
      </c>
      <c r="N252" s="83">
        <v>966.3</v>
      </c>
      <c r="O252" s="83">
        <v>0</v>
      </c>
      <c r="P252" s="83">
        <v>966.3</v>
      </c>
      <c r="Q252" s="83">
        <f>M252+N252-O252-P252</f>
        <v>0</v>
      </c>
      <c r="R252" s="18"/>
      <c r="S252" s="53"/>
    </row>
    <row r="253" spans="1:19">
      <c r="A253" s="47" t="s">
        <v>28</v>
      </c>
      <c r="B253" s="1">
        <v>500</v>
      </c>
      <c r="C253" s="48" t="s">
        <v>43</v>
      </c>
      <c r="D253" s="79"/>
      <c r="E253" s="80" t="s">
        <v>44</v>
      </c>
      <c r="F253" s="80"/>
      <c r="G253" s="81" t="s">
        <v>74</v>
      </c>
      <c r="H253" s="88" t="s">
        <v>192</v>
      </c>
      <c r="I253" s="83"/>
      <c r="J253" s="83">
        <f>432.6+241.3+22.9</f>
        <v>696.80000000000007</v>
      </c>
      <c r="K253" s="84" t="s">
        <v>107</v>
      </c>
      <c r="L253" s="83">
        <v>2</v>
      </c>
      <c r="M253" s="83">
        <f>ROUND(I253+J253-L253-N253,1)</f>
        <v>0</v>
      </c>
      <c r="N253" s="83">
        <v>694.8</v>
      </c>
      <c r="O253" s="83">
        <v>0</v>
      </c>
      <c r="P253" s="83">
        <v>694.8</v>
      </c>
      <c r="Q253" s="83">
        <f>M253+N253-O253-P253</f>
        <v>0</v>
      </c>
      <c r="R253" s="18"/>
      <c r="S253" s="55"/>
    </row>
    <row r="254" spans="1:19">
      <c r="A254" s="47"/>
      <c r="B254" s="1"/>
      <c r="C254" s="48"/>
      <c r="D254" s="35"/>
      <c r="E254" s="4"/>
      <c r="F254" s="4"/>
      <c r="G254" s="58"/>
      <c r="H254" s="46"/>
      <c r="I254" s="18"/>
      <c r="J254" s="18"/>
      <c r="K254" s="7"/>
      <c r="L254" s="18"/>
      <c r="M254" s="18"/>
      <c r="N254" s="18"/>
      <c r="O254" s="18"/>
      <c r="P254" s="18"/>
      <c r="Q254" s="18"/>
      <c r="R254" s="18"/>
      <c r="S254" s="52"/>
    </row>
    <row r="255" spans="1:19">
      <c r="A255" s="61" t="s">
        <v>77</v>
      </c>
      <c r="B255" s="1">
        <v>500</v>
      </c>
      <c r="C255" s="48" t="s">
        <v>89</v>
      </c>
      <c r="D255" s="18"/>
      <c r="E255" s="4" t="s">
        <v>90</v>
      </c>
      <c r="F255" s="4"/>
      <c r="G255" s="58" t="s">
        <v>101</v>
      </c>
      <c r="H255" s="46" t="s">
        <v>81</v>
      </c>
      <c r="I255" s="18">
        <v>1000</v>
      </c>
      <c r="J255" s="18"/>
      <c r="K255" s="7"/>
      <c r="L255" s="18">
        <v>19.399999999999999</v>
      </c>
      <c r="M255" s="18">
        <f>ROUND(I255+J255-L255-N255,1)</f>
        <v>0</v>
      </c>
      <c r="N255" s="18">
        <v>980.6</v>
      </c>
      <c r="O255" s="18">
        <v>0.3</v>
      </c>
      <c r="P255" s="18">
        <v>980.3</v>
      </c>
      <c r="Q255" s="18">
        <f>M255+N255-O255-P255</f>
        <v>0</v>
      </c>
      <c r="R255" s="18"/>
      <c r="S255" s="55" t="s">
        <v>383</v>
      </c>
    </row>
    <row r="256" spans="1:19">
      <c r="A256" s="61"/>
      <c r="B256" s="1"/>
      <c r="C256" s="48"/>
      <c r="D256" s="18"/>
      <c r="E256" s="4"/>
      <c r="F256" s="4"/>
      <c r="G256" s="58"/>
      <c r="H256" s="46"/>
      <c r="I256" s="18"/>
      <c r="J256" s="18"/>
      <c r="K256" s="7"/>
      <c r="L256" s="18"/>
      <c r="M256" s="18"/>
      <c r="N256" s="18"/>
      <c r="O256" s="18"/>
      <c r="P256" s="18"/>
      <c r="Q256" s="18"/>
      <c r="R256" s="18"/>
      <c r="S256" s="52"/>
    </row>
    <row r="257" spans="1:19">
      <c r="A257" s="61" t="s">
        <v>113</v>
      </c>
      <c r="B257" s="1">
        <v>500</v>
      </c>
      <c r="C257" s="48" t="s">
        <v>132</v>
      </c>
      <c r="D257" s="106"/>
      <c r="E257" s="64" t="s">
        <v>134</v>
      </c>
      <c r="F257" s="64"/>
      <c r="G257" s="107" t="s">
        <v>101</v>
      </c>
      <c r="H257" s="190" t="s">
        <v>133</v>
      </c>
      <c r="I257" s="106"/>
      <c r="J257" s="106">
        <f>1500+96.5</f>
        <v>1596.5</v>
      </c>
      <c r="K257" s="108" t="s">
        <v>107</v>
      </c>
      <c r="L257" s="106"/>
      <c r="M257" s="106">
        <f>I257+J257-L257-N257</f>
        <v>0</v>
      </c>
      <c r="N257" s="106">
        <v>1596.5</v>
      </c>
      <c r="O257" s="106">
        <v>0</v>
      </c>
      <c r="P257" s="106">
        <v>1596.5</v>
      </c>
      <c r="Q257" s="106">
        <f>M257+N257-O257-P257</f>
        <v>0</v>
      </c>
      <c r="R257" s="18"/>
      <c r="S257" s="52" t="s">
        <v>404</v>
      </c>
    </row>
    <row r="258" spans="1:19">
      <c r="A258" s="61"/>
      <c r="B258" s="1"/>
      <c r="C258" s="48"/>
      <c r="D258" s="18"/>
      <c r="E258" s="4"/>
      <c r="F258" s="4"/>
      <c r="G258" s="58"/>
      <c r="H258" s="46"/>
      <c r="I258" s="18"/>
      <c r="J258" s="18"/>
      <c r="K258" s="7"/>
      <c r="L258" s="18"/>
      <c r="M258" s="18"/>
      <c r="N258" s="18"/>
      <c r="O258" s="18"/>
      <c r="P258" s="18"/>
      <c r="Q258" s="18"/>
      <c r="R258" s="18"/>
      <c r="S258" s="52"/>
    </row>
    <row r="259" spans="1:19">
      <c r="A259" s="61" t="s">
        <v>141</v>
      </c>
      <c r="B259" s="1">
        <v>500</v>
      </c>
      <c r="C259" s="1" t="s">
        <v>178</v>
      </c>
      <c r="D259" s="18"/>
      <c r="E259" s="4" t="s">
        <v>181</v>
      </c>
      <c r="F259" s="4"/>
      <c r="G259" s="58" t="s">
        <v>201</v>
      </c>
      <c r="H259" s="101" t="s">
        <v>143</v>
      </c>
      <c r="I259" s="18">
        <v>2000</v>
      </c>
      <c r="J259" s="18"/>
      <c r="L259" s="18"/>
      <c r="M259" s="18">
        <f>I259+J259-L259-N259</f>
        <v>2.7999999999999545</v>
      </c>
      <c r="N259" s="18">
        <v>1997.2</v>
      </c>
      <c r="O259" s="18">
        <v>3.5</v>
      </c>
      <c r="P259" s="18">
        <v>1923.9</v>
      </c>
      <c r="Q259" s="18">
        <f>M259+N259-O259-P259</f>
        <v>72.599999999999909</v>
      </c>
      <c r="R259" s="18"/>
      <c r="S259" s="52"/>
    </row>
    <row r="260" spans="1:19">
      <c r="A260" s="61"/>
      <c r="B260" s="1"/>
      <c r="C260" s="1"/>
      <c r="D260" s="18"/>
      <c r="E260" s="4"/>
      <c r="F260" s="4"/>
      <c r="G260" s="58"/>
      <c r="H260" s="92"/>
      <c r="I260" s="18"/>
      <c r="J260" s="18"/>
      <c r="L260" s="18"/>
      <c r="M260" s="18"/>
      <c r="N260" s="18"/>
      <c r="O260" s="18"/>
      <c r="P260" s="18"/>
      <c r="Q260" s="18"/>
      <c r="R260" s="18"/>
      <c r="S260" s="52"/>
    </row>
    <row r="261" spans="1:19">
      <c r="A261" s="61" t="s">
        <v>141</v>
      </c>
      <c r="B261" s="1">
        <v>500</v>
      </c>
      <c r="C261" s="1" t="s">
        <v>179</v>
      </c>
      <c r="D261" s="18"/>
      <c r="E261" s="4" t="s">
        <v>182</v>
      </c>
      <c r="F261" s="4"/>
      <c r="G261" s="58" t="s">
        <v>201</v>
      </c>
      <c r="H261" s="101" t="s">
        <v>143</v>
      </c>
      <c r="I261" s="18">
        <v>10000</v>
      </c>
      <c r="J261" s="18"/>
      <c r="L261" s="18"/>
      <c r="M261" s="18">
        <f>I261+J261-L261-N261</f>
        <v>0</v>
      </c>
      <c r="N261" s="18">
        <v>10000</v>
      </c>
      <c r="O261" s="18">
        <v>7</v>
      </c>
      <c r="P261" s="18">
        <v>9993</v>
      </c>
      <c r="Q261" s="18">
        <f>M261+N261-O261-P261</f>
        <v>0</v>
      </c>
      <c r="R261" s="18"/>
      <c r="S261" s="52"/>
    </row>
    <row r="262" spans="1:19">
      <c r="A262" s="47"/>
      <c r="B262" s="1"/>
      <c r="C262" s="1"/>
      <c r="D262" s="18"/>
      <c r="E262" s="4"/>
      <c r="F262" s="4"/>
      <c r="G262" s="58"/>
      <c r="H262" s="101"/>
      <c r="I262" s="18"/>
      <c r="J262" s="18"/>
      <c r="L262" s="18"/>
      <c r="M262" s="18"/>
      <c r="N262" s="18"/>
      <c r="O262" s="18"/>
      <c r="P262" s="18"/>
      <c r="Q262" s="18"/>
      <c r="R262" s="18"/>
      <c r="S262" s="52"/>
    </row>
    <row r="263" spans="1:19">
      <c r="A263" s="61" t="s">
        <v>141</v>
      </c>
      <c r="B263" s="1">
        <v>500</v>
      </c>
      <c r="C263" s="1" t="s">
        <v>180</v>
      </c>
      <c r="D263" s="18"/>
      <c r="E263" s="4" t="s">
        <v>183</v>
      </c>
      <c r="F263" s="4"/>
      <c r="G263" s="58" t="s">
        <v>201</v>
      </c>
      <c r="H263" s="101" t="s">
        <v>143</v>
      </c>
      <c r="I263" s="18">
        <v>600</v>
      </c>
      <c r="J263" s="18"/>
      <c r="L263" s="18"/>
      <c r="M263" s="18">
        <f>I263+J263-L263-N263</f>
        <v>0</v>
      </c>
      <c r="N263" s="18">
        <v>600</v>
      </c>
      <c r="O263" s="18">
        <v>19.3</v>
      </c>
      <c r="P263" s="282">
        <f>124.4-0.2</f>
        <v>124.2</v>
      </c>
      <c r="Q263" s="18">
        <f>M263+N263-O263-P263</f>
        <v>456.50000000000006</v>
      </c>
      <c r="R263" s="18"/>
      <c r="S263" s="52"/>
    </row>
    <row r="264" spans="1:19">
      <c r="A264" s="47"/>
      <c r="B264" s="1"/>
      <c r="C264" s="1"/>
      <c r="D264" s="18"/>
      <c r="E264" s="4"/>
      <c r="F264" s="4"/>
      <c r="G264" s="58"/>
      <c r="H264" s="101"/>
      <c r="I264" s="18"/>
      <c r="J264" s="18"/>
      <c r="L264" s="18"/>
      <c r="M264" s="18"/>
      <c r="N264" s="18"/>
      <c r="O264" s="18"/>
      <c r="P264" s="18"/>
      <c r="Q264" s="18"/>
      <c r="R264" s="18"/>
      <c r="S264" s="52"/>
    </row>
    <row r="265" spans="1:19">
      <c r="A265" s="61" t="s">
        <v>141</v>
      </c>
      <c r="B265" s="1">
        <v>500</v>
      </c>
      <c r="C265" s="1" t="s">
        <v>236</v>
      </c>
      <c r="D265" s="83"/>
      <c r="E265" s="80" t="s">
        <v>260</v>
      </c>
      <c r="F265" s="80"/>
      <c r="G265" s="81" t="s">
        <v>261</v>
      </c>
      <c r="H265" s="105" t="s">
        <v>254</v>
      </c>
      <c r="I265" s="83"/>
      <c r="J265" s="83">
        <v>212.8</v>
      </c>
      <c r="K265" s="84" t="s">
        <v>107</v>
      </c>
      <c r="L265" s="83"/>
      <c r="M265" s="83">
        <f>I265+J265-L265-N265</f>
        <v>0</v>
      </c>
      <c r="N265" s="83">
        <v>212.8</v>
      </c>
      <c r="O265" s="83">
        <v>0</v>
      </c>
      <c r="P265" s="83">
        <v>212.8</v>
      </c>
      <c r="Q265" s="83">
        <f>M265+N265-O265-P265</f>
        <v>0</v>
      </c>
      <c r="R265" s="18"/>
      <c r="S265" s="52"/>
    </row>
    <row r="266" spans="1:19">
      <c r="A266" s="47"/>
      <c r="B266" s="1"/>
      <c r="C266" s="1"/>
      <c r="D266" s="18"/>
      <c r="E266" s="4"/>
      <c r="F266" s="4"/>
      <c r="G266" s="58"/>
      <c r="H266" s="101"/>
      <c r="I266" s="18"/>
      <c r="J266" s="18"/>
      <c r="L266" s="18"/>
      <c r="M266" s="18"/>
      <c r="N266" s="18"/>
      <c r="O266" s="18"/>
      <c r="P266" s="18"/>
      <c r="Q266" s="18"/>
      <c r="R266" s="18"/>
      <c r="S266" s="52"/>
    </row>
    <row r="267" spans="1:19">
      <c r="A267" s="61" t="s">
        <v>203</v>
      </c>
      <c r="B267" s="1">
        <v>500</v>
      </c>
      <c r="C267" s="1" t="s">
        <v>236</v>
      </c>
      <c r="D267" s="18"/>
      <c r="E267" s="4" t="s">
        <v>243</v>
      </c>
      <c r="F267" s="4"/>
      <c r="G267" s="58" t="s">
        <v>201</v>
      </c>
      <c r="H267" s="101" t="s">
        <v>202</v>
      </c>
      <c r="I267" s="18">
        <v>14000</v>
      </c>
      <c r="J267" s="18"/>
      <c r="L267" s="18"/>
      <c r="M267" s="18">
        <f>I267+J267-L267-N267</f>
        <v>0</v>
      </c>
      <c r="N267" s="18">
        <v>14000</v>
      </c>
      <c r="O267" s="18">
        <v>225.8</v>
      </c>
      <c r="P267" s="18">
        <v>5225.8</v>
      </c>
      <c r="Q267" s="18">
        <f>M267+N267-O267-P267</f>
        <v>8548.4000000000015</v>
      </c>
      <c r="R267" s="18"/>
      <c r="S267" s="52"/>
    </row>
    <row r="268" spans="1:19">
      <c r="A268" s="47"/>
      <c r="B268" s="1"/>
      <c r="C268" s="1"/>
      <c r="D268" s="18"/>
      <c r="E268" s="4"/>
      <c r="F268" s="4"/>
      <c r="G268" s="58"/>
      <c r="H268" s="57"/>
      <c r="I268" s="18"/>
      <c r="J268" s="18"/>
      <c r="L268" s="18"/>
      <c r="M268" s="18"/>
      <c r="N268" s="18"/>
      <c r="O268" s="18"/>
      <c r="P268" s="18"/>
      <c r="Q268" s="18"/>
      <c r="R268" s="18"/>
      <c r="S268" s="52"/>
    </row>
    <row r="269" spans="1:19">
      <c r="A269" s="61" t="s">
        <v>203</v>
      </c>
      <c r="B269" s="1">
        <v>500</v>
      </c>
      <c r="C269" s="1" t="s">
        <v>237</v>
      </c>
      <c r="D269" s="18"/>
      <c r="E269" s="4" t="s">
        <v>244</v>
      </c>
      <c r="F269" s="4"/>
      <c r="G269" s="58" t="s">
        <v>201</v>
      </c>
      <c r="H269" s="101" t="s">
        <v>202</v>
      </c>
      <c r="I269" s="18">
        <v>1000</v>
      </c>
      <c r="J269" s="18"/>
      <c r="L269" s="18"/>
      <c r="M269" s="18">
        <f>I269+J269-L269-N269</f>
        <v>0</v>
      </c>
      <c r="N269" s="18">
        <v>1000</v>
      </c>
      <c r="O269" s="18">
        <v>210</v>
      </c>
      <c r="P269" s="18">
        <v>0.4</v>
      </c>
      <c r="Q269" s="18">
        <f>M269+N269-O269-P269</f>
        <v>789.6</v>
      </c>
      <c r="R269" s="18"/>
      <c r="S269" s="52"/>
    </row>
    <row r="270" spans="1:19">
      <c r="A270" s="47"/>
      <c r="B270" s="1"/>
      <c r="C270" s="1"/>
      <c r="D270" s="18"/>
      <c r="E270" s="4"/>
      <c r="F270" s="4"/>
      <c r="G270" s="58"/>
      <c r="H270" s="101"/>
      <c r="I270" s="18"/>
      <c r="J270" s="18"/>
      <c r="L270" s="18"/>
      <c r="M270" s="18"/>
      <c r="N270" s="18"/>
      <c r="O270" s="18"/>
      <c r="P270" s="18"/>
      <c r="Q270" s="18"/>
      <c r="R270" s="18"/>
      <c r="S270" s="52"/>
    </row>
    <row r="271" spans="1:19">
      <c r="A271" s="61" t="s">
        <v>141</v>
      </c>
      <c r="B271" s="1">
        <v>500</v>
      </c>
      <c r="C271" s="1" t="s">
        <v>184</v>
      </c>
      <c r="D271" s="18"/>
      <c r="E271" s="4" t="s">
        <v>186</v>
      </c>
      <c r="F271" s="4"/>
      <c r="G271" s="58" t="s">
        <v>201</v>
      </c>
      <c r="H271" s="101" t="s">
        <v>143</v>
      </c>
      <c r="I271" s="18">
        <v>1050</v>
      </c>
      <c r="J271" s="18"/>
      <c r="L271" s="18"/>
      <c r="M271" s="18">
        <f>I271+J271-L271-N271</f>
        <v>0</v>
      </c>
      <c r="N271" s="18">
        <v>1050</v>
      </c>
      <c r="O271" s="18">
        <v>1.4</v>
      </c>
      <c r="P271" s="18">
        <v>1048.5999999999999</v>
      </c>
      <c r="Q271" s="18">
        <f>M271+N271-O271-P271</f>
        <v>0</v>
      </c>
      <c r="R271" s="18"/>
      <c r="S271" s="52"/>
    </row>
    <row r="272" spans="1:19">
      <c r="A272" s="61"/>
      <c r="B272" s="1"/>
      <c r="C272" s="1"/>
      <c r="D272" s="18"/>
      <c r="E272" s="4"/>
      <c r="F272" s="4"/>
      <c r="G272" s="58"/>
      <c r="H272" s="92"/>
      <c r="I272" s="18"/>
      <c r="J272" s="18"/>
      <c r="L272" s="18"/>
      <c r="M272" s="18"/>
      <c r="N272" s="18"/>
      <c r="O272" s="18"/>
      <c r="P272" s="18"/>
      <c r="Q272" s="18"/>
      <c r="R272" s="18"/>
      <c r="S272" s="52"/>
    </row>
    <row r="273" spans="1:19">
      <c r="A273" s="61" t="s">
        <v>141</v>
      </c>
      <c r="B273" s="1">
        <v>500</v>
      </c>
      <c r="C273" s="1" t="s">
        <v>185</v>
      </c>
      <c r="D273" s="18"/>
      <c r="E273" s="4" t="s">
        <v>187</v>
      </c>
      <c r="F273" s="4"/>
      <c r="G273" s="58" t="s">
        <v>201</v>
      </c>
      <c r="H273" s="101" t="s">
        <v>143</v>
      </c>
      <c r="I273" s="18">
        <v>1700</v>
      </c>
      <c r="J273" s="18"/>
      <c r="L273" s="18"/>
      <c r="M273" s="18">
        <f>I273+J273-L273-N273</f>
        <v>0</v>
      </c>
      <c r="N273" s="18">
        <v>1700</v>
      </c>
      <c r="O273" s="18">
        <v>157.1</v>
      </c>
      <c r="P273" s="18">
        <v>501.6</v>
      </c>
      <c r="Q273" s="18">
        <f>M273+N273-O273-P273</f>
        <v>1041.3000000000002</v>
      </c>
      <c r="R273" s="18"/>
      <c r="S273" s="52"/>
    </row>
    <row r="274" spans="1:19">
      <c r="A274" s="47"/>
      <c r="B274" s="1"/>
      <c r="C274" s="1"/>
      <c r="D274" s="18"/>
      <c r="E274" s="4"/>
      <c r="F274" s="4"/>
      <c r="G274" s="58"/>
      <c r="H274" s="101"/>
      <c r="I274" s="18"/>
      <c r="J274" s="18"/>
      <c r="L274" s="18"/>
      <c r="M274" s="18"/>
      <c r="N274" s="18"/>
      <c r="O274" s="18"/>
      <c r="P274" s="18"/>
      <c r="Q274" s="18"/>
      <c r="R274" s="18"/>
      <c r="S274" s="52"/>
    </row>
    <row r="275" spans="1:19">
      <c r="A275" s="61" t="s">
        <v>203</v>
      </c>
      <c r="B275" s="1">
        <v>500</v>
      </c>
      <c r="C275" s="1" t="s">
        <v>241</v>
      </c>
      <c r="D275" s="18"/>
      <c r="E275" s="4" t="s">
        <v>248</v>
      </c>
      <c r="F275" s="4"/>
      <c r="G275" s="58" t="s">
        <v>201</v>
      </c>
      <c r="H275" s="101" t="s">
        <v>202</v>
      </c>
      <c r="I275" s="18">
        <v>2000</v>
      </c>
      <c r="J275" s="18"/>
      <c r="L275" s="18"/>
      <c r="M275" s="18">
        <f>I275+J275-L275-N275</f>
        <v>0</v>
      </c>
      <c r="N275" s="18">
        <v>2000</v>
      </c>
      <c r="O275" s="18">
        <v>43.6</v>
      </c>
      <c r="P275" s="18">
        <v>554.5</v>
      </c>
      <c r="Q275" s="18">
        <f>M275+N275-O275-P275</f>
        <v>1401.9</v>
      </c>
      <c r="R275" s="18"/>
      <c r="S275" s="52"/>
    </row>
    <row r="276" spans="1:19">
      <c r="A276" s="47"/>
      <c r="B276" s="1"/>
      <c r="C276" s="1"/>
      <c r="D276" s="18"/>
      <c r="E276" s="4"/>
      <c r="F276" s="4"/>
      <c r="G276" s="58"/>
      <c r="H276" s="57"/>
      <c r="I276" s="18"/>
      <c r="J276" s="18"/>
      <c r="L276" s="18"/>
      <c r="M276" s="18"/>
      <c r="N276" s="18"/>
      <c r="O276" s="18"/>
      <c r="P276" s="18"/>
      <c r="Q276" s="18"/>
      <c r="R276" s="18"/>
      <c r="S276" s="52"/>
    </row>
    <row r="277" spans="1:19">
      <c r="A277" s="61" t="s">
        <v>203</v>
      </c>
      <c r="B277" s="1">
        <v>500</v>
      </c>
      <c r="C277" s="1" t="s">
        <v>242</v>
      </c>
      <c r="D277" s="18"/>
      <c r="E277" s="4" t="s">
        <v>249</v>
      </c>
      <c r="F277" s="4"/>
      <c r="G277" s="58" t="s">
        <v>201</v>
      </c>
      <c r="H277" s="101" t="s">
        <v>202</v>
      </c>
      <c r="I277" s="18">
        <v>1000</v>
      </c>
      <c r="J277" s="18">
        <f>-500+202+49</f>
        <v>-249</v>
      </c>
      <c r="K277" s="66" t="s">
        <v>271</v>
      </c>
      <c r="L277" s="18"/>
      <c r="M277" s="18">
        <f>I277+J277-L277-N277</f>
        <v>49</v>
      </c>
      <c r="N277" s="18">
        <v>702</v>
      </c>
      <c r="O277" s="18">
        <v>96.8</v>
      </c>
      <c r="P277" s="18">
        <v>300.39999999999998</v>
      </c>
      <c r="Q277" s="18">
        <f>M277+N277-O277-P277</f>
        <v>353.80000000000007</v>
      </c>
      <c r="R277" s="18"/>
      <c r="S277" s="116" t="s">
        <v>284</v>
      </c>
    </row>
    <row r="278" spans="1:19">
      <c r="A278" s="61"/>
      <c r="B278" s="1"/>
      <c r="C278" s="1" t="s">
        <v>242</v>
      </c>
      <c r="D278" s="18"/>
      <c r="E278" s="64" t="s">
        <v>269</v>
      </c>
      <c r="F278" s="4"/>
      <c r="G278" s="58"/>
      <c r="H278" s="101"/>
      <c r="I278" s="18"/>
      <c r="J278" s="18">
        <f>500-202-49</f>
        <v>249</v>
      </c>
      <c r="K278" s="66" t="s">
        <v>271</v>
      </c>
      <c r="L278" s="18"/>
      <c r="M278" s="18">
        <f>I278+J278-L278-N278</f>
        <v>0</v>
      </c>
      <c r="N278" s="18">
        <v>249</v>
      </c>
      <c r="O278" s="18">
        <v>9</v>
      </c>
      <c r="P278" s="18">
        <v>31.3</v>
      </c>
      <c r="Q278" s="18">
        <f>M278+N278-O278-P278</f>
        <v>208.7</v>
      </c>
      <c r="R278" s="18"/>
      <c r="S278" s="116">
        <f>+Q278+Q277</f>
        <v>562.5</v>
      </c>
    </row>
    <row r="279" spans="1:19">
      <c r="A279" s="61"/>
      <c r="B279" s="1"/>
      <c r="C279" s="1"/>
      <c r="D279" s="18"/>
      <c r="E279" s="64"/>
      <c r="F279" s="4"/>
      <c r="G279" s="58"/>
      <c r="H279" s="101"/>
      <c r="I279" s="18"/>
      <c r="J279" s="18"/>
      <c r="K279" s="66"/>
      <c r="L279" s="18"/>
      <c r="M279" s="18"/>
      <c r="N279" s="18"/>
      <c r="O279" s="18"/>
      <c r="P279" s="18"/>
      <c r="Q279" s="18"/>
      <c r="R279" s="18"/>
      <c r="S279" s="52"/>
    </row>
    <row r="280" spans="1:19" ht="15.75" thickBot="1">
      <c r="A280" s="61"/>
      <c r="B280" s="1"/>
      <c r="C280" s="1"/>
      <c r="D280" s="109" t="s">
        <v>277</v>
      </c>
      <c r="E280" s="185"/>
      <c r="F280" s="110"/>
      <c r="G280" s="111"/>
      <c r="H280" s="112"/>
      <c r="I280" s="113">
        <f>SUM(I250:I279)</f>
        <v>36100</v>
      </c>
      <c r="J280" s="113">
        <f>SUM(J250:J279)</f>
        <v>2506.1000000000004</v>
      </c>
      <c r="K280" s="114"/>
      <c r="L280" s="113">
        <f t="shared" ref="L280:Q280" si="4">SUM(L250:L279)</f>
        <v>55.1</v>
      </c>
      <c r="M280" s="113">
        <f t="shared" si="4"/>
        <v>51.799999999999955</v>
      </c>
      <c r="N280" s="113">
        <f t="shared" si="4"/>
        <v>38499.199999999997</v>
      </c>
      <c r="O280" s="113">
        <f t="shared" si="4"/>
        <v>773.8</v>
      </c>
      <c r="P280" s="113">
        <f t="shared" si="4"/>
        <v>24904.399999999998</v>
      </c>
      <c r="Q280" s="113">
        <f t="shared" si="4"/>
        <v>12872.800000000001</v>
      </c>
      <c r="R280" s="18"/>
      <c r="S280" s="53"/>
    </row>
    <row r="281" spans="1:19" ht="15.75" thickTop="1">
      <c r="A281" s="61"/>
      <c r="B281" s="1"/>
      <c r="C281" s="1"/>
      <c r="D281" s="18"/>
      <c r="E281" s="64"/>
      <c r="F281" s="4"/>
      <c r="G281" s="58"/>
      <c r="H281" s="101"/>
      <c r="I281" s="18"/>
      <c r="J281" s="18"/>
      <c r="K281" s="66"/>
      <c r="L281" s="18"/>
      <c r="M281" s="18"/>
      <c r="N281" s="18"/>
      <c r="O281" s="18"/>
      <c r="P281" s="18"/>
      <c r="Q281" s="18"/>
      <c r="R281" s="18"/>
      <c r="S281" s="52"/>
    </row>
    <row r="282" spans="1:19">
      <c r="A282" s="61"/>
      <c r="B282" s="1"/>
      <c r="C282" s="1"/>
      <c r="D282" s="6" t="s">
        <v>278</v>
      </c>
      <c r="E282" s="64"/>
      <c r="F282" s="4"/>
      <c r="G282" s="58"/>
      <c r="H282" s="101"/>
      <c r="I282" s="18"/>
      <c r="J282" s="18"/>
      <c r="K282" s="66"/>
      <c r="L282" s="18"/>
      <c r="M282" s="18"/>
      <c r="N282" s="18"/>
      <c r="O282" s="18"/>
      <c r="P282" s="18"/>
      <c r="Q282" s="18"/>
      <c r="R282" s="18"/>
      <c r="S282" s="52"/>
    </row>
    <row r="283" spans="1:19">
      <c r="A283" s="47" t="s">
        <v>28</v>
      </c>
      <c r="B283" s="1">
        <v>500</v>
      </c>
      <c r="C283" s="1">
        <v>649</v>
      </c>
      <c r="D283" s="79"/>
      <c r="E283" s="183" t="s">
        <v>62</v>
      </c>
      <c r="F283" s="80"/>
      <c r="G283" s="81" t="s">
        <v>74</v>
      </c>
      <c r="H283" s="88" t="s">
        <v>192</v>
      </c>
      <c r="I283" s="83">
        <v>500</v>
      </c>
      <c r="J283" s="83"/>
      <c r="K283" s="87"/>
      <c r="L283" s="83"/>
      <c r="M283" s="83">
        <f>ROUND(I283+J283-L283-N283,1)</f>
        <v>0</v>
      </c>
      <c r="N283" s="83">
        <v>500</v>
      </c>
      <c r="O283" s="83">
        <v>0</v>
      </c>
      <c r="P283" s="83">
        <v>500</v>
      </c>
      <c r="Q283" s="83">
        <f>M283+N283-O283-P283</f>
        <v>0</v>
      </c>
      <c r="R283" s="18"/>
      <c r="S283" s="52"/>
    </row>
    <row r="284" spans="1:19">
      <c r="A284" s="47" t="s">
        <v>28</v>
      </c>
      <c r="B284" s="1">
        <v>500</v>
      </c>
      <c r="C284" s="1">
        <v>652</v>
      </c>
      <c r="D284" s="79"/>
      <c r="E284" s="183" t="s">
        <v>64</v>
      </c>
      <c r="F284" s="80"/>
      <c r="G284" s="81" t="s">
        <v>74</v>
      </c>
      <c r="H284" s="88" t="s">
        <v>192</v>
      </c>
      <c r="I284" s="83">
        <v>1000</v>
      </c>
      <c r="J284" s="83"/>
      <c r="K284" s="87"/>
      <c r="L284" s="83">
        <v>7</v>
      </c>
      <c r="M284" s="83">
        <f>ROUND(I284+J284-L284-N284,1)</f>
        <v>0</v>
      </c>
      <c r="N284" s="83">
        <v>993</v>
      </c>
      <c r="O284" s="83">
        <v>0</v>
      </c>
      <c r="P284" s="83">
        <v>993</v>
      </c>
      <c r="Q284" s="83">
        <f>M284+N284-O284-P284</f>
        <v>0</v>
      </c>
      <c r="R284" s="18"/>
      <c r="S284" s="53"/>
    </row>
    <row r="285" spans="1:19">
      <c r="A285" s="61"/>
      <c r="B285" s="1"/>
      <c r="C285" s="1"/>
      <c r="D285" s="18"/>
      <c r="E285" s="64"/>
      <c r="F285" s="4"/>
      <c r="G285" s="58"/>
      <c r="H285" s="101"/>
      <c r="I285" s="18"/>
      <c r="J285" s="18"/>
      <c r="K285" s="66"/>
      <c r="L285" s="18"/>
      <c r="M285" s="18"/>
      <c r="N285" s="18"/>
      <c r="O285" s="18"/>
      <c r="P285" s="18"/>
      <c r="Q285" s="18"/>
      <c r="R285" s="18"/>
      <c r="S285" s="52"/>
    </row>
    <row r="286" spans="1:19">
      <c r="A286" s="61" t="s">
        <v>113</v>
      </c>
      <c r="B286" s="1">
        <v>500</v>
      </c>
      <c r="C286" s="1" t="s">
        <v>120</v>
      </c>
      <c r="D286" s="18"/>
      <c r="E286" s="4" t="s">
        <v>123</v>
      </c>
      <c r="F286" s="4"/>
      <c r="G286" s="58" t="s">
        <v>130</v>
      </c>
      <c r="H286" s="92" t="s">
        <v>117</v>
      </c>
      <c r="I286" s="18">
        <v>500</v>
      </c>
      <c r="J286" s="18"/>
      <c r="L286" s="18"/>
      <c r="M286" s="18">
        <f>I286+J286-L286-N286</f>
        <v>0</v>
      </c>
      <c r="N286" s="18">
        <v>500</v>
      </c>
      <c r="O286" s="18">
        <v>44</v>
      </c>
      <c r="P286" s="18">
        <v>456</v>
      </c>
      <c r="Q286" s="18">
        <f>M286+N286-O286-P286</f>
        <v>0</v>
      </c>
      <c r="R286" s="18"/>
      <c r="S286" s="52"/>
    </row>
    <row r="287" spans="1:19">
      <c r="A287" s="61"/>
      <c r="B287" s="1"/>
      <c r="C287" s="48"/>
      <c r="D287" s="18"/>
      <c r="E287" s="4"/>
      <c r="F287" s="4"/>
      <c r="G287" s="58"/>
      <c r="H287" s="46"/>
      <c r="I287" s="18"/>
      <c r="J287" s="18"/>
      <c r="K287" s="7"/>
      <c r="L287" s="18"/>
      <c r="M287" s="18"/>
      <c r="N287" s="18"/>
      <c r="O287" s="18"/>
      <c r="P287" s="18"/>
      <c r="Q287" s="18"/>
      <c r="R287" s="18"/>
      <c r="S287" s="52"/>
    </row>
    <row r="288" spans="1:19">
      <c r="A288" s="61" t="s">
        <v>113</v>
      </c>
      <c r="B288" s="1">
        <v>500</v>
      </c>
      <c r="C288" s="1" t="s">
        <v>121</v>
      </c>
      <c r="D288" s="18"/>
      <c r="E288" s="4" t="s">
        <v>124</v>
      </c>
      <c r="F288" s="4"/>
      <c r="G288" s="58" t="s">
        <v>130</v>
      </c>
      <c r="H288" s="92" t="s">
        <v>117</v>
      </c>
      <c r="I288" s="18">
        <v>2000</v>
      </c>
      <c r="J288" s="18"/>
      <c r="L288" s="18"/>
      <c r="M288" s="18">
        <f>I288+J288-L288-N288</f>
        <v>0</v>
      </c>
      <c r="N288" s="18">
        <v>2000</v>
      </c>
      <c r="O288" s="18">
        <v>0</v>
      </c>
      <c r="P288" s="18">
        <v>559.20000000000005</v>
      </c>
      <c r="Q288" s="18">
        <f>M288+N288-O288-P288</f>
        <v>1440.8</v>
      </c>
      <c r="R288" s="18"/>
      <c r="S288" s="52" t="s">
        <v>405</v>
      </c>
    </row>
    <row r="289" spans="1:19">
      <c r="A289" s="61"/>
      <c r="B289" s="1"/>
      <c r="C289" s="48"/>
      <c r="D289" s="18"/>
      <c r="E289" s="4"/>
      <c r="F289" s="4"/>
      <c r="G289" s="58"/>
      <c r="H289" s="46"/>
      <c r="I289" s="18"/>
      <c r="J289" s="18"/>
      <c r="K289" s="7"/>
      <c r="L289" s="18"/>
      <c r="M289" s="18"/>
      <c r="N289" s="18"/>
      <c r="O289" s="18"/>
      <c r="P289" s="18"/>
      <c r="Q289" s="18"/>
      <c r="R289" s="18"/>
      <c r="S289" s="52"/>
    </row>
    <row r="290" spans="1:19">
      <c r="A290" s="61" t="s">
        <v>113</v>
      </c>
      <c r="B290" s="1">
        <v>500</v>
      </c>
      <c r="C290" s="1" t="s">
        <v>122</v>
      </c>
      <c r="D290" s="18"/>
      <c r="E290" s="4" t="s">
        <v>125</v>
      </c>
      <c r="F290" s="4"/>
      <c r="G290" s="58" t="s">
        <v>130</v>
      </c>
      <c r="H290" s="92" t="s">
        <v>117</v>
      </c>
      <c r="I290" s="18">
        <v>1000</v>
      </c>
      <c r="J290" s="18"/>
      <c r="L290" s="18"/>
      <c r="M290" s="18">
        <f>I290+J290-L290-N290</f>
        <v>0</v>
      </c>
      <c r="N290" s="18">
        <v>1000</v>
      </c>
      <c r="O290" s="18">
        <v>0.3</v>
      </c>
      <c r="P290" s="18">
        <v>999.7</v>
      </c>
      <c r="Q290" s="18">
        <f>M290+N290-O290-P290</f>
        <v>0</v>
      </c>
      <c r="R290" s="18"/>
      <c r="S290" s="52"/>
    </row>
    <row r="291" spans="1:19">
      <c r="A291" s="35"/>
      <c r="B291" s="1"/>
      <c r="C291" s="1"/>
      <c r="D291" s="35"/>
      <c r="E291" s="4"/>
      <c r="F291" s="4"/>
      <c r="G291" s="14"/>
      <c r="H291" s="18"/>
      <c r="I291" s="18"/>
      <c r="J291" s="18"/>
      <c r="L291" s="18"/>
      <c r="M291" s="18"/>
      <c r="N291" s="18"/>
      <c r="O291" s="18"/>
      <c r="P291" s="18"/>
      <c r="Q291" s="18"/>
      <c r="R291" s="18"/>
      <c r="S291" s="52"/>
    </row>
    <row r="292" spans="1:19">
      <c r="A292" s="61" t="s">
        <v>141</v>
      </c>
      <c r="B292" s="1">
        <v>500</v>
      </c>
      <c r="C292" s="1" t="s">
        <v>172</v>
      </c>
      <c r="D292" s="18"/>
      <c r="E292" s="4" t="s">
        <v>175</v>
      </c>
      <c r="F292" s="4"/>
      <c r="G292" s="58" t="s">
        <v>201</v>
      </c>
      <c r="H292" s="101" t="s">
        <v>143</v>
      </c>
      <c r="I292" s="18">
        <v>500</v>
      </c>
      <c r="J292" s="18"/>
      <c r="L292" s="18"/>
      <c r="M292" s="18">
        <f>I292+J292-L292-N292</f>
        <v>0</v>
      </c>
      <c r="N292" s="18">
        <v>500</v>
      </c>
      <c r="O292" s="18">
        <v>14.2</v>
      </c>
      <c r="P292" s="18">
        <v>25.1</v>
      </c>
      <c r="Q292" s="18">
        <f>M292+N292-O292-P292</f>
        <v>460.7</v>
      </c>
      <c r="R292" s="18"/>
      <c r="S292" s="52"/>
    </row>
    <row r="293" spans="1:19">
      <c r="A293" s="61"/>
      <c r="B293" s="1"/>
      <c r="C293" s="1"/>
      <c r="D293" s="18"/>
      <c r="E293" s="4"/>
      <c r="F293" s="4"/>
      <c r="G293" s="58"/>
      <c r="H293" s="92"/>
      <c r="I293" s="18"/>
      <c r="J293" s="18"/>
      <c r="L293" s="18"/>
      <c r="M293" s="18"/>
      <c r="N293" s="18"/>
      <c r="O293" s="18"/>
      <c r="P293" s="18"/>
      <c r="Q293" s="18"/>
      <c r="R293" s="18"/>
      <c r="S293" s="52"/>
    </row>
    <row r="294" spans="1:19">
      <c r="A294" s="61" t="s">
        <v>141</v>
      </c>
      <c r="B294" s="1">
        <v>500</v>
      </c>
      <c r="C294" s="1" t="s">
        <v>173</v>
      </c>
      <c r="D294" s="18"/>
      <c r="E294" s="4" t="s">
        <v>176</v>
      </c>
      <c r="F294" s="4"/>
      <c r="G294" s="58" t="s">
        <v>201</v>
      </c>
      <c r="H294" s="101" t="s">
        <v>143</v>
      </c>
      <c r="I294" s="18">
        <v>1000</v>
      </c>
      <c r="J294" s="18"/>
      <c r="L294" s="18"/>
      <c r="M294" s="18">
        <f>I294+J294-L294-N294</f>
        <v>0</v>
      </c>
      <c r="N294" s="18">
        <v>1000</v>
      </c>
      <c r="O294" s="18">
        <v>174.9</v>
      </c>
      <c r="P294" s="18">
        <v>655.1</v>
      </c>
      <c r="Q294" s="18">
        <f>M294+N294-O294-P294</f>
        <v>170</v>
      </c>
      <c r="R294" s="18"/>
      <c r="S294" s="52"/>
    </row>
    <row r="295" spans="1:19">
      <c r="A295" s="47"/>
      <c r="B295" s="1"/>
      <c r="C295" s="1"/>
      <c r="D295" s="18"/>
      <c r="E295" s="4"/>
      <c r="F295" s="4"/>
      <c r="G295" s="58"/>
      <c r="H295" s="101"/>
      <c r="I295" s="18"/>
      <c r="J295" s="18"/>
      <c r="L295" s="18"/>
      <c r="M295" s="18"/>
      <c r="N295" s="18"/>
      <c r="O295" s="18"/>
      <c r="P295" s="18"/>
      <c r="Q295" s="18"/>
      <c r="R295" s="18"/>
      <c r="S295" s="52"/>
    </row>
    <row r="296" spans="1:19">
      <c r="A296" s="61" t="s">
        <v>141</v>
      </c>
      <c r="B296" s="1">
        <v>500</v>
      </c>
      <c r="C296" s="1" t="s">
        <v>174</v>
      </c>
      <c r="D296" s="18"/>
      <c r="E296" s="4" t="s">
        <v>177</v>
      </c>
      <c r="F296" s="4"/>
      <c r="G296" s="58" t="s">
        <v>201</v>
      </c>
      <c r="H296" s="101" t="s">
        <v>143</v>
      </c>
      <c r="I296" s="18">
        <v>300</v>
      </c>
      <c r="J296" s="18"/>
      <c r="L296" s="18"/>
      <c r="M296" s="18">
        <f>I296+J296-L296-N296</f>
        <v>0</v>
      </c>
      <c r="N296" s="18">
        <v>300</v>
      </c>
      <c r="O296" s="18">
        <v>6.6</v>
      </c>
      <c r="P296" s="18">
        <v>228.5</v>
      </c>
      <c r="Q296" s="18">
        <f>M296+N296-O296-P296</f>
        <v>64.899999999999977</v>
      </c>
      <c r="R296" s="18"/>
      <c r="S296" s="52"/>
    </row>
    <row r="297" spans="1:19">
      <c r="A297" s="47"/>
      <c r="B297" s="1"/>
      <c r="C297" s="1"/>
      <c r="D297" s="18"/>
      <c r="E297" s="4"/>
      <c r="F297" s="4"/>
      <c r="G297" s="58"/>
      <c r="H297" s="101"/>
      <c r="I297" s="18"/>
      <c r="J297" s="18"/>
      <c r="L297" s="18"/>
      <c r="M297" s="18"/>
      <c r="N297" s="18"/>
      <c r="O297" s="18"/>
      <c r="P297" s="18"/>
      <c r="Q297" s="18"/>
      <c r="R297" s="18"/>
      <c r="S297" s="52"/>
    </row>
    <row r="298" spans="1:19">
      <c r="A298" s="61" t="s">
        <v>203</v>
      </c>
      <c r="B298" s="1">
        <v>500</v>
      </c>
      <c r="C298" s="1" t="s">
        <v>238</v>
      </c>
      <c r="D298" s="18"/>
      <c r="E298" s="4" t="s">
        <v>245</v>
      </c>
      <c r="F298" s="4"/>
      <c r="G298" s="58" t="s">
        <v>201</v>
      </c>
      <c r="H298" s="101" t="s">
        <v>202</v>
      </c>
      <c r="I298" s="18">
        <v>2000</v>
      </c>
      <c r="J298" s="18"/>
      <c r="L298" s="18"/>
      <c r="M298" s="18">
        <f>I298+J298-L298-N298</f>
        <v>0</v>
      </c>
      <c r="N298" s="18">
        <v>2000</v>
      </c>
      <c r="O298" s="18">
        <v>475</v>
      </c>
      <c r="P298" s="18">
        <v>98.7</v>
      </c>
      <c r="Q298" s="18">
        <f>M298+N298-O298-P298</f>
        <v>1426.3</v>
      </c>
      <c r="R298" s="18"/>
      <c r="S298" s="52"/>
    </row>
    <row r="299" spans="1:19">
      <c r="A299" s="47"/>
      <c r="B299" s="1"/>
      <c r="C299" s="1"/>
      <c r="D299" s="18"/>
      <c r="E299" s="4"/>
      <c r="F299" s="4"/>
      <c r="G299" s="58"/>
      <c r="H299" s="57"/>
      <c r="I299" s="18"/>
      <c r="J299" s="18"/>
      <c r="L299" s="18"/>
      <c r="M299" s="18"/>
      <c r="N299" s="18"/>
      <c r="O299" s="18"/>
      <c r="P299" s="18"/>
      <c r="Q299" s="18"/>
      <c r="R299" s="18"/>
      <c r="S299" s="52"/>
    </row>
    <row r="300" spans="1:19">
      <c r="A300" s="61" t="s">
        <v>203</v>
      </c>
      <c r="B300" s="1">
        <v>500</v>
      </c>
      <c r="C300" s="1" t="s">
        <v>239</v>
      </c>
      <c r="D300" s="18"/>
      <c r="E300" s="4" t="s">
        <v>246</v>
      </c>
      <c r="F300" s="4"/>
      <c r="G300" s="58" t="s">
        <v>201</v>
      </c>
      <c r="H300" s="101" t="s">
        <v>202</v>
      </c>
      <c r="I300" s="18">
        <v>1000</v>
      </c>
      <c r="J300" s="18"/>
      <c r="L300" s="18"/>
      <c r="M300" s="18">
        <f>I300+J300-L300-N300</f>
        <v>0</v>
      </c>
      <c r="N300" s="18">
        <v>1000</v>
      </c>
      <c r="O300" s="18">
        <v>77.900000000000006</v>
      </c>
      <c r="P300" s="18">
        <v>103.8</v>
      </c>
      <c r="Q300" s="18">
        <f>M300+N300-O300-P300</f>
        <v>818.30000000000007</v>
      </c>
      <c r="R300" s="18"/>
      <c r="S300" s="52"/>
    </row>
    <row r="301" spans="1:19">
      <c r="A301" s="47"/>
      <c r="B301" s="1"/>
      <c r="C301" s="1"/>
      <c r="D301" s="18"/>
      <c r="E301" s="4"/>
      <c r="F301" s="4"/>
      <c r="G301" s="58"/>
      <c r="H301" s="101"/>
      <c r="I301" s="18"/>
      <c r="J301" s="18"/>
      <c r="L301" s="18"/>
      <c r="M301" s="18"/>
      <c r="N301" s="18"/>
      <c r="O301" s="18"/>
      <c r="P301" s="18"/>
      <c r="Q301" s="18"/>
      <c r="R301" s="18"/>
      <c r="S301" s="52"/>
    </row>
    <row r="302" spans="1:19">
      <c r="A302" s="61" t="s">
        <v>203</v>
      </c>
      <c r="B302" s="1">
        <v>500</v>
      </c>
      <c r="C302" s="1" t="s">
        <v>240</v>
      </c>
      <c r="D302" s="18"/>
      <c r="E302" s="4" t="s">
        <v>247</v>
      </c>
      <c r="F302" s="4"/>
      <c r="G302" s="58" t="s">
        <v>201</v>
      </c>
      <c r="H302" s="101" t="s">
        <v>202</v>
      </c>
      <c r="I302" s="18">
        <v>2000</v>
      </c>
      <c r="J302" s="18"/>
      <c r="L302" s="18"/>
      <c r="M302" s="18">
        <f>I302+J302-L302-N302</f>
        <v>0</v>
      </c>
      <c r="N302" s="18">
        <v>2000</v>
      </c>
      <c r="O302" s="18">
        <v>0.2</v>
      </c>
      <c r="P302" s="18">
        <v>804.3</v>
      </c>
      <c r="Q302" s="18">
        <f>M302+N302-O302-P302</f>
        <v>1195.5</v>
      </c>
      <c r="R302" s="18"/>
      <c r="S302" s="52"/>
    </row>
    <row r="303" spans="1:19">
      <c r="A303" s="47"/>
      <c r="B303" s="1"/>
      <c r="C303" s="1"/>
      <c r="D303" s="18"/>
      <c r="E303" s="4"/>
      <c r="F303" s="4"/>
      <c r="G303" s="58"/>
      <c r="H303" s="101"/>
      <c r="I303" s="18"/>
      <c r="J303" s="18"/>
      <c r="L303" s="18"/>
      <c r="M303" s="18"/>
      <c r="N303" s="18"/>
      <c r="O303" s="18"/>
      <c r="P303" s="18"/>
      <c r="Q303" s="18"/>
      <c r="R303" s="18"/>
      <c r="S303" s="52"/>
    </row>
    <row r="304" spans="1:19" ht="15.75" thickBot="1">
      <c r="A304" s="61"/>
      <c r="B304" s="1"/>
      <c r="C304" s="1"/>
      <c r="D304" s="109" t="s">
        <v>279</v>
      </c>
      <c r="E304" s="185"/>
      <c r="F304" s="110"/>
      <c r="G304" s="111"/>
      <c r="H304" s="112"/>
      <c r="I304" s="113">
        <f>SUM(I282:I303)</f>
        <v>11800</v>
      </c>
      <c r="J304" s="113">
        <f>SUM(J282:J303)</f>
        <v>0</v>
      </c>
      <c r="K304" s="114"/>
      <c r="L304" s="113">
        <f t="shared" ref="L304:Q304" si="5">SUM(L282:L303)</f>
        <v>7</v>
      </c>
      <c r="M304" s="113">
        <f t="shared" si="5"/>
        <v>0</v>
      </c>
      <c r="N304" s="113">
        <f t="shared" si="5"/>
        <v>11793</v>
      </c>
      <c r="O304" s="113">
        <f t="shared" si="5"/>
        <v>793.1</v>
      </c>
      <c r="P304" s="113">
        <f t="shared" si="5"/>
        <v>5423.4</v>
      </c>
      <c r="Q304" s="113">
        <f t="shared" si="5"/>
        <v>5576.5</v>
      </c>
      <c r="R304" s="18"/>
      <c r="S304" s="52"/>
    </row>
    <row r="305" spans="1:19" ht="15.75" thickTop="1">
      <c r="A305" s="61"/>
      <c r="B305" s="1"/>
      <c r="C305" s="1"/>
      <c r="D305" s="18"/>
      <c r="E305" s="64"/>
      <c r="F305" s="4"/>
      <c r="G305" s="58"/>
      <c r="H305" s="101"/>
      <c r="I305" s="18"/>
      <c r="J305" s="18"/>
      <c r="K305" s="66"/>
      <c r="L305" s="18"/>
      <c r="M305" s="18"/>
      <c r="N305" s="18"/>
      <c r="O305" s="18"/>
      <c r="P305" s="18"/>
      <c r="Q305" s="18"/>
      <c r="R305" s="18"/>
      <c r="S305" s="52"/>
    </row>
    <row r="306" spans="1:19">
      <c r="A306" s="23" t="s">
        <v>379</v>
      </c>
      <c r="B306" s="10"/>
      <c r="C306" s="13"/>
      <c r="D306" s="13"/>
      <c r="E306" s="13"/>
      <c r="F306" s="13"/>
      <c r="G306" s="13"/>
      <c r="H306" s="13"/>
      <c r="I306" s="10" t="s">
        <v>0</v>
      </c>
      <c r="J306" s="13"/>
      <c r="K306" s="13"/>
      <c r="L306" s="13"/>
      <c r="M306" s="13"/>
      <c r="N306" s="13"/>
      <c r="O306" s="13"/>
      <c r="P306" s="13"/>
      <c r="Q306" s="24" t="s">
        <v>1</v>
      </c>
      <c r="R306" s="8"/>
      <c r="S306" s="25">
        <f>S$1</f>
        <v>0</v>
      </c>
    </row>
    <row r="307" spans="1:19">
      <c r="A307" s="18"/>
      <c r="B307" s="5"/>
      <c r="I307" s="2" t="s">
        <v>10</v>
      </c>
      <c r="Q307" s="3">
        <f>$R$2</f>
        <v>0</v>
      </c>
      <c r="R307" s="3"/>
      <c r="S307" s="26"/>
    </row>
    <row r="308" spans="1:19">
      <c r="A308" s="75" t="str">
        <f>A$103</f>
        <v xml:space="preserve">03 </v>
      </c>
      <c r="B308" s="76"/>
      <c r="C308" s="186"/>
      <c r="D308" s="186"/>
      <c r="E308" s="186"/>
      <c r="F308" s="186"/>
      <c r="G308" s="189"/>
      <c r="H308" s="11"/>
      <c r="I308" s="28" t="s">
        <v>12</v>
      </c>
      <c r="L308" s="11"/>
      <c r="M308" s="11"/>
      <c r="N308" s="11"/>
      <c r="O308" s="11"/>
      <c r="P308" s="29"/>
      <c r="Q308" s="30"/>
      <c r="R308" s="30"/>
      <c r="S308" s="31" t="s">
        <v>406</v>
      </c>
    </row>
    <row r="309" spans="1:19">
      <c r="A309" s="20"/>
      <c r="B309" s="13"/>
      <c r="C309" s="13"/>
      <c r="D309" s="20"/>
      <c r="E309" s="13"/>
      <c r="F309" s="13"/>
      <c r="G309" s="51" t="s">
        <v>71</v>
      </c>
      <c r="H309" s="12" t="s">
        <v>13</v>
      </c>
      <c r="I309" s="12" t="s">
        <v>14</v>
      </c>
      <c r="J309" s="12" t="s">
        <v>14</v>
      </c>
      <c r="K309" s="13"/>
      <c r="L309" s="74"/>
      <c r="M309" s="33"/>
      <c r="N309" s="33"/>
      <c r="O309" s="45" t="s">
        <v>15</v>
      </c>
      <c r="P309" s="33"/>
      <c r="Q309" s="33"/>
      <c r="R309" s="20"/>
      <c r="S309" s="165"/>
    </row>
    <row r="310" spans="1:19">
      <c r="A310" s="16" t="s">
        <v>16</v>
      </c>
      <c r="B310" s="30" t="s">
        <v>17</v>
      </c>
      <c r="C310" s="30" t="s">
        <v>18</v>
      </c>
      <c r="D310" s="15"/>
      <c r="E310" s="11" t="s">
        <v>19</v>
      </c>
      <c r="F310" s="11"/>
      <c r="G310" s="44" t="s">
        <v>72</v>
      </c>
      <c r="H310" s="16" t="s">
        <v>20</v>
      </c>
      <c r="I310" s="16" t="s">
        <v>21</v>
      </c>
      <c r="J310" s="16" t="s">
        <v>103</v>
      </c>
      <c r="K310" s="30" t="s">
        <v>104</v>
      </c>
      <c r="L310" s="27" t="s">
        <v>2</v>
      </c>
      <c r="M310" s="16" t="s">
        <v>22</v>
      </c>
      <c r="N310" s="16" t="s">
        <v>23</v>
      </c>
      <c r="O310" s="16" t="s">
        <v>3</v>
      </c>
      <c r="P310" s="16" t="s">
        <v>4</v>
      </c>
      <c r="Q310" s="16" t="s">
        <v>24</v>
      </c>
      <c r="R310" s="15"/>
      <c r="S310" s="188" t="s">
        <v>25</v>
      </c>
    </row>
    <row r="311" spans="1:19">
      <c r="A311" s="35"/>
      <c r="B311" s="1"/>
      <c r="C311" s="1"/>
      <c r="D311" s="36" t="s">
        <v>46</v>
      </c>
      <c r="G311" s="14"/>
      <c r="H311" s="18"/>
      <c r="I311" s="18"/>
      <c r="J311" s="18"/>
      <c r="L311" s="18"/>
      <c r="M311" s="18"/>
      <c r="N311" s="18"/>
      <c r="O311" s="18"/>
      <c r="P311" s="18"/>
      <c r="Q311" s="18"/>
      <c r="R311" s="18"/>
      <c r="S311" s="52"/>
    </row>
    <row r="312" spans="1:19">
      <c r="A312" s="95" t="s">
        <v>135</v>
      </c>
      <c r="B312" s="1">
        <v>500</v>
      </c>
      <c r="C312" s="94" t="s">
        <v>136</v>
      </c>
      <c r="D312" s="35"/>
      <c r="E312" s="191" t="s">
        <v>137</v>
      </c>
      <c r="F312" s="64"/>
      <c r="G312" s="58" t="s">
        <v>101</v>
      </c>
      <c r="H312" s="92" t="s">
        <v>139</v>
      </c>
      <c r="I312" s="18"/>
      <c r="J312" s="18">
        <f>266.7-15.9</f>
        <v>250.79999999999998</v>
      </c>
      <c r="K312" s="7" t="s">
        <v>47</v>
      </c>
      <c r="L312" s="18"/>
      <c r="M312" s="18">
        <f>ROUND(I312+J312-L312-N312,1)</f>
        <v>68.3</v>
      </c>
      <c r="N312" s="18">
        <v>182.5</v>
      </c>
      <c r="O312" s="18">
        <v>0.4</v>
      </c>
      <c r="P312" s="18">
        <v>182.1</v>
      </c>
      <c r="Q312" s="18">
        <f>M312+N312-O312-P312</f>
        <v>68.300000000000011</v>
      </c>
      <c r="R312" s="18"/>
      <c r="S312" s="52" t="s">
        <v>288</v>
      </c>
    </row>
    <row r="313" spans="1:19">
      <c r="A313" s="95"/>
      <c r="B313" s="1"/>
      <c r="C313" s="94"/>
      <c r="D313" s="35"/>
      <c r="E313" s="191"/>
      <c r="F313" s="64"/>
      <c r="G313" s="58"/>
      <c r="H313" s="92"/>
      <c r="I313" s="18"/>
      <c r="J313" s="18"/>
      <c r="K313" s="7"/>
      <c r="L313" s="18"/>
      <c r="M313" s="18"/>
      <c r="N313" s="18"/>
      <c r="O313" s="18"/>
      <c r="P313" s="18"/>
      <c r="Q313" s="18"/>
      <c r="R313" s="18"/>
      <c r="S313" s="52"/>
    </row>
    <row r="314" spans="1:19">
      <c r="A314" s="61" t="s">
        <v>263</v>
      </c>
      <c r="B314" s="1">
        <v>500</v>
      </c>
      <c r="C314" s="94" t="s">
        <v>286</v>
      </c>
      <c r="D314" s="18"/>
      <c r="E314" s="4" t="s">
        <v>289</v>
      </c>
      <c r="F314" s="4"/>
      <c r="G314" s="58" t="s">
        <v>264</v>
      </c>
      <c r="H314" s="101" t="s">
        <v>287</v>
      </c>
      <c r="I314" s="18"/>
      <c r="J314" s="18"/>
      <c r="K314" s="7" t="s">
        <v>47</v>
      </c>
      <c r="L314" s="18"/>
      <c r="M314" s="18">
        <f>ROUND(I314+J314-L314-N314,1)</f>
        <v>0</v>
      </c>
      <c r="N314" s="18"/>
      <c r="O314" s="18"/>
      <c r="P314" s="18"/>
      <c r="Q314" s="18">
        <f>M314+N314-O314-P314</f>
        <v>0</v>
      </c>
      <c r="R314" s="18"/>
      <c r="S314" s="52" t="s">
        <v>288</v>
      </c>
    </row>
    <row r="315" spans="1:19">
      <c r="A315" s="35"/>
      <c r="B315" s="1"/>
      <c r="C315" s="1"/>
      <c r="D315" s="36"/>
      <c r="G315" s="14"/>
      <c r="H315" s="18"/>
      <c r="I315" s="18"/>
      <c r="J315" s="18"/>
      <c r="L315" s="18"/>
      <c r="M315" s="18"/>
      <c r="N315" s="18"/>
      <c r="O315" s="18"/>
      <c r="P315" s="18"/>
      <c r="Q315" s="18"/>
      <c r="R315" s="18"/>
      <c r="S315" s="52"/>
    </row>
    <row r="316" spans="1:19">
      <c r="A316" s="49" t="s">
        <v>28</v>
      </c>
      <c r="B316" s="1">
        <v>500</v>
      </c>
      <c r="C316" s="1">
        <v>856</v>
      </c>
      <c r="D316" s="79"/>
      <c r="E316" s="183" t="s">
        <v>65</v>
      </c>
      <c r="F316" s="80"/>
      <c r="G316" s="81" t="s">
        <v>74</v>
      </c>
      <c r="H316" s="88" t="s">
        <v>192</v>
      </c>
      <c r="I316" s="83">
        <v>2000</v>
      </c>
      <c r="J316" s="83">
        <v>100</v>
      </c>
      <c r="K316" s="89" t="s">
        <v>140</v>
      </c>
      <c r="L316" s="83">
        <v>1.5</v>
      </c>
      <c r="M316" s="83">
        <f t="shared" ref="M316:M327" si="6">ROUND(I316+J316-L316-N316,1)</f>
        <v>0</v>
      </c>
      <c r="N316" s="83">
        <v>2098.5</v>
      </c>
      <c r="O316" s="83">
        <v>0</v>
      </c>
      <c r="P316" s="83">
        <v>2098.5</v>
      </c>
      <c r="Q316" s="83">
        <f t="shared" ref="Q316:Q327" si="7">ROUND(+M316+N316-O316-P316,1)</f>
        <v>0</v>
      </c>
      <c r="R316" s="18"/>
      <c r="S316" s="52"/>
    </row>
    <row r="317" spans="1:19">
      <c r="A317" s="49" t="s">
        <v>28</v>
      </c>
      <c r="B317" s="1">
        <v>500</v>
      </c>
      <c r="C317" s="1">
        <v>857</v>
      </c>
      <c r="D317" s="79"/>
      <c r="E317" s="183" t="s">
        <v>76</v>
      </c>
      <c r="F317" s="80"/>
      <c r="G317" s="81" t="s">
        <v>74</v>
      </c>
      <c r="H317" s="88" t="s">
        <v>192</v>
      </c>
      <c r="I317" s="83">
        <v>3250</v>
      </c>
      <c r="J317" s="83">
        <v>-15</v>
      </c>
      <c r="K317" s="84" t="s">
        <v>108</v>
      </c>
      <c r="L317" s="83"/>
      <c r="M317" s="83">
        <f t="shared" si="6"/>
        <v>0</v>
      </c>
      <c r="N317" s="83">
        <v>3235</v>
      </c>
      <c r="O317" s="83">
        <v>0</v>
      </c>
      <c r="P317" s="83">
        <v>3235</v>
      </c>
      <c r="Q317" s="83">
        <f t="shared" si="7"/>
        <v>0</v>
      </c>
      <c r="R317" s="18"/>
      <c r="S317" s="52"/>
    </row>
    <row r="318" spans="1:19">
      <c r="A318" s="49" t="s">
        <v>28</v>
      </c>
      <c r="B318" s="1">
        <v>500</v>
      </c>
      <c r="C318" s="1">
        <v>858</v>
      </c>
      <c r="D318" s="79"/>
      <c r="E318" s="80" t="s">
        <v>48</v>
      </c>
      <c r="F318" s="80"/>
      <c r="G318" s="81" t="s">
        <v>74</v>
      </c>
      <c r="H318" s="88" t="s">
        <v>192</v>
      </c>
      <c r="I318" s="83">
        <v>2000</v>
      </c>
      <c r="J318" s="83"/>
      <c r="K318" s="87"/>
      <c r="L318" s="83"/>
      <c r="M318" s="83">
        <f t="shared" si="6"/>
        <v>0</v>
      </c>
      <c r="N318" s="83">
        <v>2000</v>
      </c>
      <c r="O318" s="83">
        <v>0</v>
      </c>
      <c r="P318" s="83">
        <v>2000</v>
      </c>
      <c r="Q318" s="83">
        <f t="shared" si="7"/>
        <v>0</v>
      </c>
      <c r="R318" s="18"/>
      <c r="S318" s="52"/>
    </row>
    <row r="319" spans="1:19">
      <c r="A319" s="49" t="s">
        <v>28</v>
      </c>
      <c r="B319" s="1">
        <v>500</v>
      </c>
      <c r="C319" s="1">
        <v>859</v>
      </c>
      <c r="D319" s="79"/>
      <c r="E319" s="183" t="s">
        <v>66</v>
      </c>
      <c r="F319" s="80"/>
      <c r="G319" s="81" t="s">
        <v>74</v>
      </c>
      <c r="H319" s="88" t="s">
        <v>192</v>
      </c>
      <c r="I319" s="83">
        <v>1500</v>
      </c>
      <c r="J319" s="83"/>
      <c r="K319" s="87"/>
      <c r="L319" s="83"/>
      <c r="M319" s="83">
        <f t="shared" si="6"/>
        <v>0</v>
      </c>
      <c r="N319" s="83">
        <v>1500</v>
      </c>
      <c r="O319" s="83">
        <v>0</v>
      </c>
      <c r="P319" s="83">
        <v>1500</v>
      </c>
      <c r="Q319" s="83">
        <f t="shared" si="7"/>
        <v>0</v>
      </c>
      <c r="R319" s="18"/>
      <c r="S319" s="52"/>
    </row>
    <row r="320" spans="1:19">
      <c r="A320" s="49" t="s">
        <v>28</v>
      </c>
      <c r="B320" s="1">
        <v>500</v>
      </c>
      <c r="C320" s="1">
        <v>860</v>
      </c>
      <c r="D320" s="79"/>
      <c r="E320" s="80" t="s">
        <v>49</v>
      </c>
      <c r="F320" s="80"/>
      <c r="G320" s="81" t="s">
        <v>74</v>
      </c>
      <c r="H320" s="88" t="s">
        <v>194</v>
      </c>
      <c r="I320" s="83"/>
      <c r="J320" s="83">
        <f>63.2+110+37.4</f>
        <v>210.6</v>
      </c>
      <c r="K320" s="84" t="s">
        <v>107</v>
      </c>
      <c r="L320" s="83"/>
      <c r="M320" s="83">
        <f t="shared" si="6"/>
        <v>0</v>
      </c>
      <c r="N320" s="83">
        <v>210.6</v>
      </c>
      <c r="O320" s="83">
        <v>0</v>
      </c>
      <c r="P320" s="83">
        <v>210.6</v>
      </c>
      <c r="Q320" s="83">
        <f t="shared" si="7"/>
        <v>0</v>
      </c>
      <c r="R320" s="18"/>
      <c r="S320" s="52"/>
    </row>
    <row r="321" spans="1:19">
      <c r="A321" s="65" t="s">
        <v>77</v>
      </c>
      <c r="B321" s="1">
        <v>500</v>
      </c>
      <c r="C321" s="1">
        <v>861</v>
      </c>
      <c r="D321" s="79"/>
      <c r="E321" s="183" t="s">
        <v>91</v>
      </c>
      <c r="F321" s="80"/>
      <c r="G321" s="81" t="s">
        <v>129</v>
      </c>
      <c r="H321" s="93" t="s">
        <v>99</v>
      </c>
      <c r="I321" s="83">
        <v>2000</v>
      </c>
      <c r="J321" s="83"/>
      <c r="K321" s="89" t="s">
        <v>50</v>
      </c>
      <c r="L321" s="83"/>
      <c r="M321" s="83">
        <f t="shared" si="6"/>
        <v>0</v>
      </c>
      <c r="N321" s="83">
        <v>2000</v>
      </c>
      <c r="O321" s="83">
        <v>0</v>
      </c>
      <c r="P321" s="83">
        <v>2000</v>
      </c>
      <c r="Q321" s="83">
        <f t="shared" si="7"/>
        <v>0</v>
      </c>
      <c r="R321" s="18"/>
      <c r="S321" s="52"/>
    </row>
    <row r="322" spans="1:19">
      <c r="A322" s="65" t="s">
        <v>77</v>
      </c>
      <c r="B322" s="1">
        <v>500</v>
      </c>
      <c r="C322" s="1">
        <v>862</v>
      </c>
      <c r="D322" s="79"/>
      <c r="E322" s="80" t="s">
        <v>92</v>
      </c>
      <c r="F322" s="80"/>
      <c r="G322" s="102" t="s">
        <v>98</v>
      </c>
      <c r="H322" s="88" t="s">
        <v>81</v>
      </c>
      <c r="I322" s="83">
        <v>2600</v>
      </c>
      <c r="J322" s="83">
        <v>68.8</v>
      </c>
      <c r="K322" s="84" t="s">
        <v>257</v>
      </c>
      <c r="L322" s="83">
        <f>0.6+6.3+0.8</f>
        <v>7.6999999999999993</v>
      </c>
      <c r="M322" s="83">
        <f t="shared" si="6"/>
        <v>0</v>
      </c>
      <c r="N322" s="83">
        <v>2661.1</v>
      </c>
      <c r="O322" s="83"/>
      <c r="P322" s="83">
        <v>2661.1</v>
      </c>
      <c r="Q322" s="83">
        <f t="shared" si="7"/>
        <v>0</v>
      </c>
      <c r="R322" s="18"/>
      <c r="S322" s="55"/>
    </row>
    <row r="323" spans="1:19">
      <c r="A323" s="65" t="s">
        <v>77</v>
      </c>
      <c r="B323" s="1">
        <v>500</v>
      </c>
      <c r="C323" s="1">
        <v>863</v>
      </c>
      <c r="D323" s="79"/>
      <c r="E323" s="80" t="s">
        <v>93</v>
      </c>
      <c r="F323" s="80"/>
      <c r="G323" s="81" t="s">
        <v>101</v>
      </c>
      <c r="H323" s="88" t="s">
        <v>81</v>
      </c>
      <c r="I323" s="83">
        <v>1000</v>
      </c>
      <c r="J323" s="83"/>
      <c r="K323" s="84"/>
      <c r="L323" s="83"/>
      <c r="M323" s="83">
        <f t="shared" si="6"/>
        <v>0</v>
      </c>
      <c r="N323" s="83">
        <v>1000</v>
      </c>
      <c r="O323" s="83">
        <v>0</v>
      </c>
      <c r="P323" s="83">
        <v>1000</v>
      </c>
      <c r="Q323" s="83">
        <f t="shared" si="7"/>
        <v>0</v>
      </c>
      <c r="R323" s="18"/>
      <c r="S323" s="52"/>
    </row>
    <row r="324" spans="1:19">
      <c r="A324" s="65" t="s">
        <v>77</v>
      </c>
      <c r="B324" s="1">
        <v>500</v>
      </c>
      <c r="C324" s="1">
        <v>864</v>
      </c>
      <c r="D324" s="79"/>
      <c r="E324" s="80" t="s">
        <v>94</v>
      </c>
      <c r="F324" s="80"/>
      <c r="G324" s="81" t="s">
        <v>101</v>
      </c>
      <c r="H324" s="88" t="s">
        <v>81</v>
      </c>
      <c r="I324" s="83">
        <v>1500</v>
      </c>
      <c r="J324" s="83">
        <v>-8.8000000000000007</v>
      </c>
      <c r="K324" s="84" t="s">
        <v>257</v>
      </c>
      <c r="L324" s="83"/>
      <c r="M324" s="83">
        <f t="shared" si="6"/>
        <v>0</v>
      </c>
      <c r="N324" s="83">
        <v>1491.2</v>
      </c>
      <c r="O324" s="83">
        <v>0</v>
      </c>
      <c r="P324" s="83">
        <v>1491.2</v>
      </c>
      <c r="Q324" s="83">
        <f t="shared" si="7"/>
        <v>0</v>
      </c>
      <c r="R324" s="18"/>
      <c r="S324" s="52"/>
    </row>
    <row r="325" spans="1:19">
      <c r="A325" s="65" t="s">
        <v>77</v>
      </c>
      <c r="B325" s="1">
        <v>500</v>
      </c>
      <c r="C325" s="1">
        <v>865</v>
      </c>
      <c r="D325" s="79"/>
      <c r="E325" s="80" t="s">
        <v>95</v>
      </c>
      <c r="F325" s="80"/>
      <c r="G325" s="102" t="s">
        <v>98</v>
      </c>
      <c r="H325" s="88" t="s">
        <v>81</v>
      </c>
      <c r="I325" s="83">
        <v>500</v>
      </c>
      <c r="J325" s="83"/>
      <c r="K325" s="84"/>
      <c r="L325" s="83"/>
      <c r="M325" s="83">
        <f t="shared" si="6"/>
        <v>0</v>
      </c>
      <c r="N325" s="83">
        <v>500</v>
      </c>
      <c r="O325" s="83">
        <v>0</v>
      </c>
      <c r="P325" s="83">
        <v>500</v>
      </c>
      <c r="Q325" s="83">
        <f t="shared" si="7"/>
        <v>0</v>
      </c>
      <c r="R325" s="18"/>
      <c r="S325" s="52"/>
    </row>
    <row r="326" spans="1:19">
      <c r="A326" s="65" t="s">
        <v>77</v>
      </c>
      <c r="B326" s="1">
        <v>500</v>
      </c>
      <c r="C326" s="1">
        <v>866</v>
      </c>
      <c r="D326" s="79"/>
      <c r="E326" s="80" t="s">
        <v>100</v>
      </c>
      <c r="F326" s="80"/>
      <c r="G326" s="81" t="s">
        <v>101</v>
      </c>
      <c r="H326" s="93" t="s">
        <v>102</v>
      </c>
      <c r="I326" s="83"/>
      <c r="J326" s="83">
        <f>21.9+6.7</f>
        <v>28.599999999999998</v>
      </c>
      <c r="K326" s="84" t="s">
        <v>107</v>
      </c>
      <c r="L326" s="83"/>
      <c r="M326" s="83">
        <f t="shared" si="6"/>
        <v>0</v>
      </c>
      <c r="N326" s="83">
        <v>28.6</v>
      </c>
      <c r="O326" s="83">
        <v>0</v>
      </c>
      <c r="P326" s="83">
        <v>28.6</v>
      </c>
      <c r="Q326" s="83">
        <f t="shared" si="7"/>
        <v>0</v>
      </c>
      <c r="R326" s="18"/>
      <c r="S326" s="52"/>
    </row>
    <row r="327" spans="1:19">
      <c r="A327" s="65" t="s">
        <v>30</v>
      </c>
      <c r="B327" s="1">
        <v>500</v>
      </c>
      <c r="C327" s="1">
        <v>867</v>
      </c>
      <c r="D327" s="79"/>
      <c r="E327" s="80" t="s">
        <v>111</v>
      </c>
      <c r="F327" s="80"/>
      <c r="G327" s="81" t="s">
        <v>101</v>
      </c>
      <c r="H327" s="88" t="s">
        <v>112</v>
      </c>
      <c r="I327" s="83"/>
      <c r="J327" s="83">
        <f>125-31.5+38-31.1</f>
        <v>100.4</v>
      </c>
      <c r="K327" s="84" t="s">
        <v>107</v>
      </c>
      <c r="L327" s="83"/>
      <c r="M327" s="83">
        <f t="shared" si="6"/>
        <v>0</v>
      </c>
      <c r="N327" s="83">
        <v>100.4</v>
      </c>
      <c r="O327" s="83">
        <v>0</v>
      </c>
      <c r="P327" s="83">
        <v>100.4</v>
      </c>
      <c r="Q327" s="83">
        <f t="shared" si="7"/>
        <v>0</v>
      </c>
      <c r="R327" s="18"/>
      <c r="S327" s="52"/>
    </row>
    <row r="328" spans="1:19">
      <c r="A328" s="65"/>
      <c r="B328" s="1"/>
      <c r="C328" s="1"/>
      <c r="D328" s="35"/>
      <c r="E328" s="4"/>
      <c r="F328" s="4"/>
      <c r="G328" s="58"/>
      <c r="H328" s="46"/>
      <c r="I328" s="18"/>
      <c r="J328" s="18"/>
      <c r="K328" s="7"/>
      <c r="L328" s="18"/>
      <c r="M328" s="18"/>
      <c r="N328" s="18"/>
      <c r="O328" s="18"/>
      <c r="P328" s="18"/>
      <c r="Q328" s="18"/>
      <c r="R328" s="18"/>
      <c r="S328" s="52"/>
    </row>
    <row r="329" spans="1:19">
      <c r="A329" s="61" t="s">
        <v>141</v>
      </c>
      <c r="B329" s="1">
        <v>500</v>
      </c>
      <c r="C329" s="1">
        <v>868</v>
      </c>
      <c r="D329" s="18"/>
      <c r="E329" s="4" t="s">
        <v>188</v>
      </c>
      <c r="F329" s="4"/>
      <c r="G329" s="58" t="s">
        <v>201</v>
      </c>
      <c r="H329" s="101" t="s">
        <v>143</v>
      </c>
      <c r="I329" s="18">
        <v>500</v>
      </c>
      <c r="J329" s="18"/>
      <c r="L329" s="18"/>
      <c r="M329" s="18">
        <f>I329+J329-L329-N329</f>
        <v>0</v>
      </c>
      <c r="N329" s="18">
        <v>500</v>
      </c>
      <c r="O329" s="18">
        <v>58.1</v>
      </c>
      <c r="P329" s="18">
        <v>318.89999999999998</v>
      </c>
      <c r="Q329" s="18">
        <f>M329+N329-O329-P329</f>
        <v>123</v>
      </c>
      <c r="R329" s="18"/>
      <c r="S329" s="52"/>
    </row>
    <row r="330" spans="1:19">
      <c r="A330" s="61"/>
      <c r="B330" s="1"/>
      <c r="C330" s="1"/>
      <c r="D330" s="18"/>
      <c r="E330" s="4"/>
      <c r="F330" s="4"/>
      <c r="G330" s="58"/>
      <c r="H330" s="92"/>
      <c r="I330" s="18"/>
      <c r="J330" s="18"/>
      <c r="L330" s="18"/>
      <c r="M330" s="18"/>
      <c r="N330" s="18"/>
      <c r="O330" s="18"/>
      <c r="P330" s="18"/>
      <c r="Q330" s="18"/>
      <c r="R330" s="18"/>
      <c r="S330" s="52"/>
    </row>
    <row r="331" spans="1:19">
      <c r="A331" s="61" t="s">
        <v>141</v>
      </c>
      <c r="B331" s="1">
        <v>500</v>
      </c>
      <c r="C331" s="1">
        <v>869</v>
      </c>
      <c r="D331" s="18"/>
      <c r="E331" s="4" t="s">
        <v>189</v>
      </c>
      <c r="F331" s="4"/>
      <c r="G331" s="58" t="s">
        <v>201</v>
      </c>
      <c r="H331" s="101" t="s">
        <v>143</v>
      </c>
      <c r="I331" s="18">
        <v>2000</v>
      </c>
      <c r="J331" s="18"/>
      <c r="L331" s="18"/>
      <c r="M331" s="18">
        <f>I331+J331-L331-N331</f>
        <v>0</v>
      </c>
      <c r="N331" s="18">
        <v>2000</v>
      </c>
      <c r="O331" s="18">
        <v>104.5</v>
      </c>
      <c r="P331" s="18">
        <v>1895.3</v>
      </c>
      <c r="Q331" s="18">
        <f>M331+N331-O331-P331</f>
        <v>0.20000000000004547</v>
      </c>
      <c r="R331" s="18"/>
      <c r="S331" s="52"/>
    </row>
    <row r="332" spans="1:19">
      <c r="A332" s="47"/>
      <c r="B332" s="1"/>
      <c r="C332" s="1"/>
      <c r="D332" s="18"/>
      <c r="E332" s="4"/>
      <c r="F332" s="4"/>
      <c r="G332" s="58"/>
      <c r="H332" s="101"/>
      <c r="I332" s="18"/>
      <c r="J332" s="18"/>
      <c r="L332" s="18"/>
      <c r="M332" s="18"/>
      <c r="N332" s="18"/>
      <c r="O332" s="18"/>
      <c r="P332" s="18"/>
      <c r="Q332" s="18"/>
      <c r="R332" s="18"/>
      <c r="S332" s="52"/>
    </row>
    <row r="333" spans="1:19">
      <c r="A333" s="61" t="s">
        <v>141</v>
      </c>
      <c r="B333" s="1">
        <v>500</v>
      </c>
      <c r="C333" s="1">
        <v>870</v>
      </c>
      <c r="D333" s="18"/>
      <c r="E333" s="4" t="s">
        <v>190</v>
      </c>
      <c r="F333" s="4"/>
      <c r="G333" s="58" t="s">
        <v>201</v>
      </c>
      <c r="H333" s="101" t="s">
        <v>143</v>
      </c>
      <c r="I333" s="18">
        <v>300</v>
      </c>
      <c r="J333" s="18"/>
      <c r="L333" s="18"/>
      <c r="M333" s="18">
        <f>I333+J333-L333-N333</f>
        <v>275</v>
      </c>
      <c r="N333" s="18">
        <v>25</v>
      </c>
      <c r="O333" s="18">
        <v>25</v>
      </c>
      <c r="P333" s="18"/>
      <c r="Q333" s="18">
        <f>M333+N333-O333-P333</f>
        <v>275</v>
      </c>
      <c r="R333" s="18"/>
      <c r="S333" s="52"/>
    </row>
    <row r="334" spans="1:19">
      <c r="A334" s="47"/>
      <c r="B334" s="1"/>
      <c r="C334" s="1"/>
      <c r="D334" s="18"/>
      <c r="E334" s="4"/>
      <c r="F334" s="4"/>
      <c r="G334" s="58"/>
      <c r="H334" s="101"/>
      <c r="I334" s="18"/>
      <c r="J334" s="18"/>
      <c r="L334" s="18"/>
      <c r="M334" s="18"/>
      <c r="N334" s="18"/>
      <c r="O334" s="18"/>
      <c r="P334" s="18"/>
      <c r="Q334" s="18"/>
      <c r="R334" s="18"/>
      <c r="S334" s="52"/>
    </row>
    <row r="335" spans="1:19">
      <c r="A335" s="61" t="s">
        <v>203</v>
      </c>
      <c r="B335" s="1">
        <v>500</v>
      </c>
      <c r="C335" s="1">
        <v>871</v>
      </c>
      <c r="D335" s="18"/>
      <c r="E335" s="4" t="s">
        <v>250</v>
      </c>
      <c r="F335" s="4"/>
      <c r="G335" s="58" t="s">
        <v>201</v>
      </c>
      <c r="H335" s="101" t="s">
        <v>202</v>
      </c>
      <c r="I335" s="18">
        <v>2000</v>
      </c>
      <c r="J335" s="18"/>
      <c r="L335" s="18"/>
      <c r="M335" s="18">
        <f>I335+J335-L335-N335</f>
        <v>0</v>
      </c>
      <c r="N335" s="18">
        <v>2000</v>
      </c>
      <c r="O335" s="18">
        <v>271.39999999999998</v>
      </c>
      <c r="P335" s="18">
        <v>629.5</v>
      </c>
      <c r="Q335" s="18">
        <f>M335+N335-O335-P335</f>
        <v>1099.0999999999999</v>
      </c>
      <c r="R335" s="18"/>
      <c r="S335" s="52"/>
    </row>
    <row r="336" spans="1:19">
      <c r="A336" s="47"/>
      <c r="B336" s="1"/>
      <c r="C336" s="1"/>
      <c r="D336" s="18"/>
      <c r="E336" s="4"/>
      <c r="F336" s="4"/>
      <c r="G336" s="58"/>
      <c r="H336" s="57"/>
      <c r="I336" s="18"/>
      <c r="J336" s="18"/>
      <c r="L336" s="18"/>
      <c r="M336" s="18"/>
      <c r="N336" s="18"/>
      <c r="O336" s="18"/>
      <c r="P336" s="18"/>
      <c r="Q336" s="18"/>
      <c r="R336" s="18"/>
      <c r="S336" s="52"/>
    </row>
    <row r="337" spans="1:19">
      <c r="A337" s="61" t="s">
        <v>203</v>
      </c>
      <c r="B337" s="1">
        <v>500</v>
      </c>
      <c r="C337" s="1">
        <v>872</v>
      </c>
      <c r="D337" s="18"/>
      <c r="E337" s="4" t="s">
        <v>251</v>
      </c>
      <c r="F337" s="4"/>
      <c r="G337" s="58" t="s">
        <v>201</v>
      </c>
      <c r="H337" s="101" t="s">
        <v>202</v>
      </c>
      <c r="I337" s="18">
        <v>500</v>
      </c>
      <c r="J337" s="18"/>
      <c r="L337" s="18"/>
      <c r="M337" s="18">
        <f>I337+J337-L337-N337</f>
        <v>0</v>
      </c>
      <c r="N337" s="18">
        <v>500</v>
      </c>
      <c r="O337" s="18">
        <v>50</v>
      </c>
      <c r="P337" s="18">
        <v>100</v>
      </c>
      <c r="Q337" s="18">
        <f>M337+N337-O337-P337</f>
        <v>350</v>
      </c>
      <c r="R337" s="18"/>
      <c r="S337" s="52"/>
    </row>
    <row r="338" spans="1:19">
      <c r="A338" s="61"/>
      <c r="B338" s="1"/>
      <c r="C338" s="1"/>
      <c r="D338" s="18"/>
      <c r="E338" s="4"/>
      <c r="F338" s="4"/>
      <c r="G338" s="58"/>
      <c r="H338" s="101"/>
      <c r="I338" s="18"/>
      <c r="J338" s="18"/>
      <c r="L338" s="18"/>
      <c r="M338" s="18"/>
      <c r="N338" s="18"/>
      <c r="O338" s="18"/>
      <c r="P338" s="18"/>
      <c r="Q338" s="18"/>
      <c r="R338" s="18"/>
      <c r="S338" s="52"/>
    </row>
    <row r="339" spans="1:19">
      <c r="A339" s="61" t="s">
        <v>141</v>
      </c>
      <c r="B339" s="1">
        <v>500</v>
      </c>
      <c r="C339" s="1">
        <v>873</v>
      </c>
      <c r="D339" s="18"/>
      <c r="E339" s="4" t="s">
        <v>255</v>
      </c>
      <c r="F339" s="4"/>
      <c r="G339" s="58" t="s">
        <v>201</v>
      </c>
      <c r="H339" s="101" t="s">
        <v>254</v>
      </c>
      <c r="I339" s="18"/>
      <c r="J339" s="18">
        <f>75+10+175</f>
        <v>260</v>
      </c>
      <c r="K339" s="7" t="s">
        <v>107</v>
      </c>
      <c r="L339" s="18"/>
      <c r="M339" s="18">
        <f>I339+J339-L339-N339</f>
        <v>0</v>
      </c>
      <c r="N339" s="18">
        <v>260</v>
      </c>
      <c r="O339" s="18">
        <v>175</v>
      </c>
      <c r="P339" s="18">
        <v>80.900000000000006</v>
      </c>
      <c r="Q339" s="18">
        <f>M339+N339-O339-P339</f>
        <v>4.0999999999999943</v>
      </c>
      <c r="R339" s="18"/>
      <c r="S339" s="52" t="s">
        <v>45</v>
      </c>
    </row>
    <row r="340" spans="1:19">
      <c r="A340" s="61"/>
      <c r="B340" s="1"/>
      <c r="C340" s="1"/>
      <c r="D340" s="18"/>
      <c r="E340" s="4"/>
      <c r="F340" s="4"/>
      <c r="G340" s="58"/>
      <c r="H340" s="101"/>
      <c r="I340" s="18"/>
      <c r="J340" s="18"/>
      <c r="K340" s="7"/>
      <c r="L340" s="18"/>
      <c r="M340" s="18"/>
      <c r="N340" s="18"/>
      <c r="O340" s="18"/>
      <c r="P340" s="18"/>
      <c r="Q340" s="18"/>
      <c r="R340" s="18"/>
      <c r="S340" s="52"/>
    </row>
    <row r="341" spans="1:19">
      <c r="A341" s="61" t="s">
        <v>263</v>
      </c>
      <c r="B341" s="1">
        <v>500</v>
      </c>
      <c r="C341" s="1">
        <v>874</v>
      </c>
      <c r="D341" s="18"/>
      <c r="E341" s="4" t="s">
        <v>266</v>
      </c>
      <c r="F341" s="4"/>
      <c r="G341" s="58" t="s">
        <v>264</v>
      </c>
      <c r="H341" s="101" t="s">
        <v>285</v>
      </c>
      <c r="I341" s="18">
        <v>4200</v>
      </c>
      <c r="J341" s="18"/>
      <c r="K341" s="7"/>
      <c r="L341" s="18"/>
      <c r="M341" s="18">
        <f>I341+J341-L341-N341</f>
        <v>0</v>
      </c>
      <c r="N341" s="18">
        <v>4200</v>
      </c>
      <c r="O341" s="18">
        <v>201.3</v>
      </c>
      <c r="P341" s="18">
        <v>80.5</v>
      </c>
      <c r="Q341" s="18">
        <f>M341+N341-O341-P341</f>
        <v>3918.2</v>
      </c>
      <c r="R341" s="18"/>
      <c r="S341" s="52"/>
    </row>
    <row r="342" spans="1:19">
      <c r="A342" s="61"/>
      <c r="B342" s="1"/>
      <c r="C342" s="1"/>
      <c r="D342" s="18"/>
      <c r="E342" s="4"/>
      <c r="F342" s="4"/>
      <c r="G342" s="58"/>
      <c r="H342" s="101"/>
      <c r="I342" s="18"/>
      <c r="J342" s="18"/>
      <c r="K342" s="7"/>
      <c r="L342" s="18"/>
      <c r="M342" s="18"/>
      <c r="N342" s="18"/>
      <c r="O342" s="18"/>
      <c r="P342" s="18"/>
      <c r="Q342" s="18"/>
      <c r="R342" s="18"/>
      <c r="S342" s="52"/>
    </row>
    <row r="343" spans="1:19">
      <c r="A343" s="38"/>
      <c r="B343" s="1"/>
      <c r="C343" s="1"/>
      <c r="D343" s="59" t="s">
        <v>280</v>
      </c>
      <c r="E343" s="4"/>
      <c r="F343" s="4"/>
      <c r="G343" s="14"/>
      <c r="H343" s="18"/>
      <c r="I343" s="18"/>
      <c r="J343" s="18"/>
      <c r="L343" s="18"/>
      <c r="M343" s="18"/>
      <c r="N343" s="18"/>
      <c r="O343" s="18"/>
      <c r="P343" s="18"/>
      <c r="Q343" s="18"/>
      <c r="R343" s="18"/>
      <c r="S343" s="52"/>
    </row>
    <row r="344" spans="1:19">
      <c r="A344" s="49" t="s">
        <v>28</v>
      </c>
      <c r="B344" s="1">
        <v>500</v>
      </c>
      <c r="C344" s="1">
        <v>930</v>
      </c>
      <c r="D344" s="79"/>
      <c r="E344" s="184" t="s">
        <v>67</v>
      </c>
      <c r="F344" s="80"/>
      <c r="G344" s="81" t="s">
        <v>74</v>
      </c>
      <c r="H344" s="88" t="s">
        <v>29</v>
      </c>
      <c r="I344" s="83">
        <v>500</v>
      </c>
      <c r="J344" s="83"/>
      <c r="K344" s="87"/>
      <c r="L344" s="83"/>
      <c r="M344" s="83">
        <f>ROUND(I344+J344-L344-N344,1)</f>
        <v>0</v>
      </c>
      <c r="N344" s="83">
        <v>500</v>
      </c>
      <c r="O344" s="83">
        <v>0</v>
      </c>
      <c r="P344" s="83">
        <v>500</v>
      </c>
      <c r="Q344" s="83">
        <f t="shared" ref="Q344:Q349" si="8">M344+N344-O344-P344</f>
        <v>0</v>
      </c>
      <c r="R344" s="18"/>
      <c r="S344" s="52"/>
    </row>
    <row r="345" spans="1:19">
      <c r="A345" s="49" t="s">
        <v>28</v>
      </c>
      <c r="B345" s="1">
        <v>500</v>
      </c>
      <c r="C345" s="1">
        <v>931</v>
      </c>
      <c r="D345" s="79"/>
      <c r="E345" s="183" t="s">
        <v>68</v>
      </c>
      <c r="F345" s="80"/>
      <c r="G345" s="81" t="s">
        <v>74</v>
      </c>
      <c r="H345" s="88" t="s">
        <v>192</v>
      </c>
      <c r="I345" s="83">
        <v>5600</v>
      </c>
      <c r="J345" s="83"/>
      <c r="K345" s="87"/>
      <c r="L345" s="83"/>
      <c r="M345" s="83">
        <f>ROUND(I345+J345-L345-N345,1)</f>
        <v>0</v>
      </c>
      <c r="N345" s="83">
        <v>5600</v>
      </c>
      <c r="O345" s="83">
        <v>0</v>
      </c>
      <c r="P345" s="83">
        <v>5600</v>
      </c>
      <c r="Q345" s="83">
        <f t="shared" si="8"/>
        <v>0</v>
      </c>
      <c r="R345" s="18"/>
      <c r="S345" s="52"/>
    </row>
    <row r="346" spans="1:19">
      <c r="A346" s="49" t="s">
        <v>28</v>
      </c>
      <c r="B346" s="1">
        <v>500</v>
      </c>
      <c r="C346" s="1">
        <v>932</v>
      </c>
      <c r="D346" s="79"/>
      <c r="E346" s="183" t="s">
        <v>69</v>
      </c>
      <c r="F346" s="80"/>
      <c r="G346" s="81" t="s">
        <v>74</v>
      </c>
      <c r="H346" s="88" t="s">
        <v>192</v>
      </c>
      <c r="I346" s="83">
        <v>16000</v>
      </c>
      <c r="J346" s="83"/>
      <c r="K346" s="87"/>
      <c r="L346" s="86"/>
      <c r="M346" s="83">
        <f>ROUND(I346+J346-L346-N346,1)</f>
        <v>0</v>
      </c>
      <c r="N346" s="83">
        <v>16000</v>
      </c>
      <c r="O346" s="83">
        <v>0</v>
      </c>
      <c r="P346" s="83">
        <v>16000</v>
      </c>
      <c r="Q346" s="83">
        <f t="shared" si="8"/>
        <v>0</v>
      </c>
      <c r="R346" s="18"/>
      <c r="S346" s="52"/>
    </row>
    <row r="347" spans="1:19">
      <c r="A347" s="49" t="s">
        <v>28</v>
      </c>
      <c r="B347" s="1">
        <v>500</v>
      </c>
      <c r="C347" s="1">
        <v>933</v>
      </c>
      <c r="D347" s="79"/>
      <c r="E347" s="183" t="s">
        <v>70</v>
      </c>
      <c r="F347" s="80"/>
      <c r="G347" s="81" t="s">
        <v>74</v>
      </c>
      <c r="H347" s="88" t="s">
        <v>192</v>
      </c>
      <c r="I347" s="83">
        <v>3000</v>
      </c>
      <c r="J347" s="83"/>
      <c r="K347" s="87"/>
      <c r="L347" s="86">
        <v>24.5</v>
      </c>
      <c r="M347" s="83">
        <f>ROUND(I347+J347-L347-N347,1)</f>
        <v>0</v>
      </c>
      <c r="N347" s="83">
        <v>2975.5</v>
      </c>
      <c r="O347" s="83">
        <v>0</v>
      </c>
      <c r="P347" s="83">
        <v>2975.5</v>
      </c>
      <c r="Q347" s="83">
        <f t="shared" si="8"/>
        <v>0</v>
      </c>
      <c r="R347" s="18"/>
      <c r="S347" s="55"/>
    </row>
    <row r="348" spans="1:19">
      <c r="A348" s="65" t="s">
        <v>77</v>
      </c>
      <c r="B348" s="1">
        <v>500</v>
      </c>
      <c r="C348" s="1">
        <v>934</v>
      </c>
      <c r="D348" s="79"/>
      <c r="E348" s="183" t="s">
        <v>96</v>
      </c>
      <c r="F348" s="80"/>
      <c r="G348" s="81" t="s">
        <v>101</v>
      </c>
      <c r="H348" s="88" t="s">
        <v>81</v>
      </c>
      <c r="I348" s="83">
        <v>6000</v>
      </c>
      <c r="J348" s="83"/>
      <c r="K348" s="87"/>
      <c r="L348" s="83">
        <v>11.7</v>
      </c>
      <c r="M348" s="83">
        <f>ROUND(I348+J348-L348-N348,1)</f>
        <v>0</v>
      </c>
      <c r="N348" s="83">
        <v>5988.3</v>
      </c>
      <c r="O348" s="83">
        <v>0</v>
      </c>
      <c r="P348" s="83">
        <v>5988.3</v>
      </c>
      <c r="Q348" s="83">
        <f t="shared" si="8"/>
        <v>0</v>
      </c>
      <c r="R348" s="18"/>
      <c r="S348" s="55"/>
    </row>
    <row r="349" spans="1:19">
      <c r="A349" s="61" t="s">
        <v>113</v>
      </c>
      <c r="B349" s="1">
        <v>500</v>
      </c>
      <c r="C349" s="1">
        <v>935</v>
      </c>
      <c r="D349" s="83"/>
      <c r="E349" s="80" t="s">
        <v>126</v>
      </c>
      <c r="F349" s="80"/>
      <c r="G349" s="81" t="s">
        <v>130</v>
      </c>
      <c r="H349" s="100" t="s">
        <v>117</v>
      </c>
      <c r="I349" s="83">
        <v>2700</v>
      </c>
      <c r="J349" s="83"/>
      <c r="K349" s="87"/>
      <c r="L349" s="86"/>
      <c r="M349" s="83">
        <f>I349+J349-L349-N349</f>
        <v>0</v>
      </c>
      <c r="N349" s="83">
        <v>2700</v>
      </c>
      <c r="O349" s="83">
        <v>0</v>
      </c>
      <c r="P349" s="83">
        <v>2700</v>
      </c>
      <c r="Q349" s="83">
        <f t="shared" si="8"/>
        <v>0</v>
      </c>
      <c r="R349" s="18"/>
      <c r="S349" s="52"/>
    </row>
    <row r="350" spans="1:19">
      <c r="A350" s="61"/>
      <c r="B350" s="1"/>
      <c r="C350" s="1"/>
      <c r="D350" s="18"/>
      <c r="E350" s="4"/>
      <c r="F350" s="4"/>
      <c r="G350" s="58"/>
      <c r="H350" s="92"/>
      <c r="I350" s="18"/>
      <c r="J350" s="18"/>
      <c r="L350" s="37"/>
      <c r="M350" s="18"/>
      <c r="N350" s="18"/>
      <c r="O350" s="18"/>
      <c r="P350" s="18"/>
      <c r="Q350" s="18"/>
      <c r="R350" s="18"/>
      <c r="S350" s="52"/>
    </row>
    <row r="351" spans="1:19">
      <c r="A351" s="61" t="s">
        <v>141</v>
      </c>
      <c r="B351" s="1">
        <v>500</v>
      </c>
      <c r="C351" s="1">
        <v>936</v>
      </c>
      <c r="D351" s="18"/>
      <c r="E351" s="4" t="s">
        <v>191</v>
      </c>
      <c r="F351" s="4"/>
      <c r="G351" s="58" t="s">
        <v>201</v>
      </c>
      <c r="H351" s="101" t="s">
        <v>143</v>
      </c>
      <c r="I351" s="18">
        <v>1000</v>
      </c>
      <c r="J351" s="18"/>
      <c r="L351" s="37"/>
      <c r="M351" s="18">
        <f>I351+J351-L351-N351</f>
        <v>0</v>
      </c>
      <c r="N351" s="18">
        <v>1000</v>
      </c>
      <c r="O351" s="18">
        <v>208.4</v>
      </c>
      <c r="P351" s="18">
        <v>791.6</v>
      </c>
      <c r="Q351" s="18">
        <f>M351+N351-O351-P351</f>
        <v>0</v>
      </c>
      <c r="R351" s="18"/>
      <c r="S351" s="52"/>
    </row>
    <row r="352" spans="1:19">
      <c r="A352" s="38"/>
      <c r="B352" s="1"/>
      <c r="C352" s="1"/>
      <c r="D352" s="35"/>
      <c r="E352" s="4"/>
      <c r="F352" s="4"/>
      <c r="G352" s="14"/>
      <c r="H352" s="18"/>
      <c r="I352" s="18"/>
      <c r="J352" s="18"/>
      <c r="L352" s="18"/>
      <c r="M352" s="18"/>
      <c r="N352" s="18"/>
      <c r="O352" s="18"/>
      <c r="P352" s="18"/>
      <c r="Q352" s="18"/>
      <c r="R352" s="18"/>
      <c r="S352" s="54"/>
    </row>
    <row r="353" spans="1:19">
      <c r="A353" s="61" t="s">
        <v>203</v>
      </c>
      <c r="B353" s="1">
        <v>500</v>
      </c>
      <c r="C353" s="1">
        <v>937</v>
      </c>
      <c r="D353" s="35"/>
      <c r="E353" s="4" t="s">
        <v>252</v>
      </c>
      <c r="F353" s="4"/>
      <c r="G353" s="58" t="s">
        <v>201</v>
      </c>
      <c r="H353" s="101" t="s">
        <v>202</v>
      </c>
      <c r="I353" s="18">
        <v>2000</v>
      </c>
      <c r="J353" s="18"/>
      <c r="L353" s="37"/>
      <c r="M353" s="18">
        <f>ROUND(I353+J353-L353-N353,1)</f>
        <v>0</v>
      </c>
      <c r="N353" s="18">
        <v>2000</v>
      </c>
      <c r="O353" s="18">
        <v>494</v>
      </c>
      <c r="P353" s="18">
        <v>1006</v>
      </c>
      <c r="Q353" s="18">
        <f>M353+N353-O353-P353</f>
        <v>500</v>
      </c>
      <c r="R353" s="18"/>
      <c r="S353" s="54"/>
    </row>
    <row r="354" spans="1:19">
      <c r="A354" s="47"/>
      <c r="B354" s="1"/>
      <c r="C354" s="1"/>
      <c r="D354" s="35"/>
      <c r="E354" s="182"/>
      <c r="F354" s="4"/>
      <c r="G354" s="58"/>
      <c r="H354" s="57"/>
      <c r="I354" s="18"/>
      <c r="J354" s="18"/>
      <c r="L354" s="18"/>
      <c r="M354" s="18"/>
      <c r="N354" s="18"/>
      <c r="O354" s="18"/>
      <c r="P354" s="18"/>
      <c r="Q354" s="18"/>
      <c r="R354" s="18"/>
      <c r="S354" s="54"/>
    </row>
    <row r="355" spans="1:19">
      <c r="A355" s="61" t="s">
        <v>203</v>
      </c>
      <c r="B355" s="1">
        <v>500</v>
      </c>
      <c r="C355" s="1">
        <v>938</v>
      </c>
      <c r="D355" s="35"/>
      <c r="E355" s="22" t="s">
        <v>253</v>
      </c>
      <c r="F355" s="4"/>
      <c r="G355" s="58" t="s">
        <v>201</v>
      </c>
      <c r="H355" s="101" t="s">
        <v>202</v>
      </c>
      <c r="I355" s="18">
        <v>2000</v>
      </c>
      <c r="J355" s="18"/>
      <c r="L355" s="18"/>
      <c r="M355" s="18">
        <f>ROUND(I355+J355-L355-N355,1)</f>
        <v>0</v>
      </c>
      <c r="N355" s="18">
        <v>2000</v>
      </c>
      <c r="O355" s="18">
        <v>1710.6</v>
      </c>
      <c r="P355" s="18">
        <v>289.39999999999998</v>
      </c>
      <c r="Q355" s="18">
        <f>M355+N355-O355-P355</f>
        <v>0</v>
      </c>
      <c r="R355" s="18"/>
      <c r="S355" s="54"/>
    </row>
    <row r="356" spans="1:19">
      <c r="A356" s="61"/>
      <c r="B356" s="1"/>
      <c r="C356" s="1"/>
      <c r="D356" s="35"/>
      <c r="E356" s="22"/>
      <c r="F356" s="4"/>
      <c r="G356" s="58"/>
      <c r="H356" s="101"/>
      <c r="I356" s="18"/>
      <c r="J356" s="18"/>
      <c r="L356" s="18"/>
      <c r="M356" s="18"/>
      <c r="N356" s="18"/>
      <c r="O356" s="18"/>
      <c r="P356" s="18"/>
      <c r="Q356" s="18"/>
      <c r="R356" s="18"/>
      <c r="S356" s="54"/>
    </row>
    <row r="357" spans="1:19" ht="15.75" thickBot="1">
      <c r="A357" s="61"/>
      <c r="B357" s="1"/>
      <c r="C357" s="1"/>
      <c r="D357" s="109" t="s">
        <v>281</v>
      </c>
      <c r="E357" s="185"/>
      <c r="F357" s="110"/>
      <c r="G357" s="111"/>
      <c r="H357" s="112"/>
      <c r="I357" s="113">
        <f>SUM(I311:I356)</f>
        <v>64650</v>
      </c>
      <c r="J357" s="113">
        <f>SUM(J311:J356)</f>
        <v>995.4</v>
      </c>
      <c r="K357" s="114"/>
      <c r="L357" s="113">
        <f t="shared" ref="L357:Q357" si="9">SUM(L311:L356)</f>
        <v>45.400000000000006</v>
      </c>
      <c r="M357" s="113">
        <f t="shared" si="9"/>
        <v>343.3</v>
      </c>
      <c r="N357" s="113">
        <f t="shared" si="9"/>
        <v>65256.700000000004</v>
      </c>
      <c r="O357" s="113">
        <f t="shared" si="9"/>
        <v>3298.7</v>
      </c>
      <c r="P357" s="113">
        <f t="shared" si="9"/>
        <v>55963.400000000009</v>
      </c>
      <c r="Q357" s="113">
        <f t="shared" si="9"/>
        <v>6337.9</v>
      </c>
      <c r="R357" s="18"/>
      <c r="S357" s="54"/>
    </row>
    <row r="358" spans="1:19" ht="15.75" thickTop="1">
      <c r="A358" s="61"/>
      <c r="B358" s="1"/>
      <c r="C358" s="1"/>
      <c r="D358" s="35"/>
      <c r="E358" s="22"/>
      <c r="F358" s="4"/>
      <c r="G358" s="58"/>
      <c r="H358" s="101"/>
      <c r="I358" s="18"/>
      <c r="J358" s="18"/>
      <c r="L358" s="18"/>
      <c r="M358" s="18"/>
      <c r="N358" s="18"/>
      <c r="O358" s="18"/>
      <c r="P358" s="18"/>
      <c r="Q358" s="18"/>
      <c r="R358" s="18"/>
      <c r="S358" s="54"/>
    </row>
    <row r="359" spans="1:19">
      <c r="A359" s="65"/>
      <c r="B359" s="1"/>
      <c r="C359" s="1"/>
      <c r="D359" s="35"/>
      <c r="E359" s="182"/>
      <c r="F359" s="4"/>
      <c r="G359" s="58"/>
      <c r="H359" s="46"/>
      <c r="I359" s="18"/>
      <c r="J359" s="18"/>
      <c r="L359" s="18"/>
      <c r="M359" s="18"/>
      <c r="N359" s="18"/>
      <c r="O359" s="18"/>
      <c r="P359" s="18"/>
      <c r="Q359" s="18"/>
      <c r="R359" s="18"/>
      <c r="S359" s="54"/>
    </row>
    <row r="360" spans="1:19" ht="15.75">
      <c r="A360" s="39"/>
      <c r="B360" s="104">
        <v>500</v>
      </c>
      <c r="C360" s="40"/>
      <c r="D360" s="40"/>
      <c r="E360" s="192" t="s">
        <v>51</v>
      </c>
      <c r="F360" s="33"/>
      <c r="G360" s="33"/>
      <c r="H360" s="33"/>
      <c r="I360" s="32">
        <f>+I48+I79+I131+I243+I280+I304+I357</f>
        <v>348208</v>
      </c>
      <c r="J360" s="32">
        <f>+J48+J79+J131+J243+J280+J304+J357</f>
        <v>3300.7000000000003</v>
      </c>
      <c r="K360" s="33"/>
      <c r="L360" s="32">
        <f t="shared" ref="L360:Q360" si="10">+L48+L79+L131+L243+L280+L304+L357</f>
        <v>1196.8</v>
      </c>
      <c r="M360" s="32">
        <f t="shared" si="10"/>
        <v>6032.6</v>
      </c>
      <c r="N360" s="32">
        <f t="shared" si="10"/>
        <v>344279.3</v>
      </c>
      <c r="O360" s="32">
        <f t="shared" si="10"/>
        <v>38707.5</v>
      </c>
      <c r="P360" s="284"/>
      <c r="Q360" s="32">
        <f t="shared" si="10"/>
        <v>64442.9</v>
      </c>
      <c r="R360" s="32"/>
      <c r="S360" s="41"/>
    </row>
    <row r="361" spans="1:19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Report09</vt:lpstr>
      <vt:lpstr>Calc (09-08)</vt:lpstr>
      <vt:lpstr>Status 12-31-09</vt:lpstr>
      <vt:lpstr>Status 12-31-08</vt:lpstr>
      <vt:lpstr>Report08</vt:lpstr>
      <vt:lpstr>Calc(08-07)</vt:lpstr>
      <vt:lpstr>Status 12-31-07</vt:lpstr>
      <vt:lpstr>PAGE4</vt:lpstr>
      <vt:lpstr>'Calc (09-08)'!Print_Area</vt:lpstr>
      <vt:lpstr>'Calc(08-07)'!Print_Area</vt:lpstr>
      <vt:lpstr>Report08!Print_Area</vt:lpstr>
      <vt:lpstr>Report09!Print_Area</vt:lpstr>
      <vt:lpstr>'Status 12-31-08'!Print_Area</vt:lpstr>
      <vt:lpstr>'Calc (09-08)'!Print_Titles</vt:lpstr>
      <vt:lpstr>'Calc(08-07)'!Print_Titles</vt:lpstr>
      <vt:lpstr>Report08!Print_Titles</vt:lpstr>
      <vt:lpstr>Report09!Print_Titles</vt:lpstr>
      <vt:lpstr>'Status 12-31-08'!Print_Titles</vt:lpstr>
    </vt:vector>
  </TitlesOfParts>
  <Company>Minnesota Dept. of Natural Resources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Natural Resources Capital Improvement Program Report</dc:title>
  <dc:subject>Natural Resources Capital Improvement Program Report</dc:subject>
  <dc:creator>Bruce Naslund</dc:creator>
  <cp:lastModifiedBy>mndnr</cp:lastModifiedBy>
  <cp:lastPrinted>2010-01-20T18:20:59Z</cp:lastPrinted>
  <dcterms:created xsi:type="dcterms:W3CDTF">2001-12-03T17:18:16Z</dcterms:created>
  <dcterms:modified xsi:type="dcterms:W3CDTF">2010-02-01T18:04:13Z</dcterms:modified>
</cp:coreProperties>
</file>